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ant\finance\AWS-Finance\IoT\Personal\Tommy\TwinMaker\"/>
    </mc:Choice>
  </mc:AlternateContent>
  <xr:revisionPtr revIDLastSave="0" documentId="13_ncr:1_{C318E1E5-626E-4C49-86A1-B0192BFA9F2B}" xr6:coauthVersionLast="36" xr6:coauthVersionMax="47" xr10:uidLastSave="{00000000-0000-0000-0000-000000000000}"/>
  <bookViews>
    <workbookView xWindow="0" yWindow="0" windowWidth="28800" windowHeight="11625" xr2:uid="{71A9A583-2989-46D3-A46F-B8DA8ECD3C1B}"/>
  </bookViews>
  <sheets>
    <sheet name="Entity_Driven_Simple" sheetId="8" r:id="rId1"/>
    <sheet name="Entity_Driven_Detail" sheetId="5" r:id="rId2"/>
  </sheets>
  <calcPr calcId="191029"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5" l="1"/>
  <c r="J77" i="5"/>
  <c r="J61" i="5"/>
  <c r="J75" i="5"/>
  <c r="F61" i="5"/>
  <c r="F75" i="5"/>
  <c r="F63" i="5"/>
  <c r="F77" i="5"/>
  <c r="J60" i="8"/>
  <c r="J63" i="8"/>
  <c r="J65" i="8"/>
  <c r="M39" i="8"/>
  <c r="F60" i="8"/>
  <c r="F63" i="8"/>
  <c r="F65" i="8"/>
  <c r="M37" i="8"/>
  <c r="O63" i="5"/>
  <c r="F79" i="5"/>
  <c r="F82" i="5"/>
  <c r="F84" i="5"/>
  <c r="M37" i="5"/>
  <c r="J79" i="5"/>
  <c r="J82" i="5"/>
  <c r="J84" i="5"/>
  <c r="M39" i="5"/>
  <c r="O77" i="5"/>
  <c r="O61" i="5"/>
  <c r="O75" i="5"/>
  <c r="O79" i="5"/>
  <c r="O82" i="5"/>
  <c r="O84" i="5"/>
  <c r="O60" i="8"/>
  <c r="O63" i="8"/>
  <c r="O65" i="8"/>
  <c r="O39" i="8"/>
  <c r="O37" i="8"/>
  <c r="M35" i="8"/>
  <c r="O35" i="8"/>
  <c r="M35" i="5"/>
  <c r="O35" i="5"/>
  <c r="O39" i="5"/>
  <c r="O37" i="5"/>
</calcChain>
</file>

<file path=xl/sharedStrings.xml><?xml version="1.0" encoding="utf-8"?>
<sst xmlns="http://schemas.openxmlformats.org/spreadsheetml/2006/main" count="183" uniqueCount="63">
  <si>
    <t xml:space="preserve">Monthly Estimate </t>
  </si>
  <si>
    <t>Estimate for Year 1</t>
  </si>
  <si>
    <t>Region</t>
  </si>
  <si>
    <t>Price</t>
  </si>
  <si>
    <t>IAD</t>
  </si>
  <si>
    <t>US East (N. Virginia)</t>
  </si>
  <si>
    <t>Price per million API Calls</t>
  </si>
  <si>
    <t>Usage Input --&gt;</t>
  </si>
  <si>
    <t>PDX</t>
  </si>
  <si>
    <t>DUB</t>
  </si>
  <si>
    <t>FRA</t>
  </si>
  <si>
    <t>SIN</t>
  </si>
  <si>
    <t>SYD</t>
  </si>
  <si>
    <t>Europe (Ireland)</t>
  </si>
  <si>
    <t>Europe (Frankfurt)</t>
  </si>
  <si>
    <t>Asia Pacific (Singapore)</t>
  </si>
  <si>
    <t>US West (Oregon)</t>
  </si>
  <si>
    <t>Asia Pacific (Sydney</t>
  </si>
  <si>
    <t>Section 1 - Usage Details</t>
  </si>
  <si>
    <r>
      <rPr>
        <b/>
        <sz val="14"/>
        <color theme="0"/>
        <rFont val="Calibri"/>
        <family val="2"/>
        <scheme val="minor"/>
      </rPr>
      <t>Estimated Price - API Calls</t>
    </r>
    <r>
      <rPr>
        <sz val="11"/>
        <color theme="0"/>
        <rFont val="Calibri"/>
        <family val="2"/>
        <scheme val="minor"/>
      </rPr>
      <t xml:space="preserve">     </t>
    </r>
    <r>
      <rPr>
        <sz val="10"/>
        <color theme="0"/>
        <rFont val="Calibri"/>
        <family val="2"/>
        <scheme val="minor"/>
      </rPr>
      <t>(USD)</t>
    </r>
  </si>
  <si>
    <t>Total Monthly Data Access Charge (API Calls)</t>
  </si>
  <si>
    <t>Example Scenario #2 - Warehouse</t>
  </si>
  <si>
    <t>Example Scenario #1 - Production Line</t>
  </si>
  <si>
    <t>Section 3 - Assumptions (can be adjusted)</t>
  </si>
  <si>
    <t>API Calls (in millions) for Charts per month</t>
  </si>
  <si>
    <t>API Calls (in millions) for Alarms per month</t>
  </si>
  <si>
    <t>based on AWS region input --&gt;</t>
  </si>
  <si>
    <t>User Inputs Scenario</t>
  </si>
  <si>
    <t>Abr.</t>
  </si>
  <si>
    <t>reference table:</t>
  </si>
  <si>
    <t>API Calls (in millions)  per month</t>
  </si>
  <si>
    <t>Scenario</t>
  </si>
  <si>
    <t>Example Scenario #1</t>
  </si>
  <si>
    <t>Example Scenario #2</t>
  </si>
  <si>
    <t>User Input Scenario</t>
  </si>
  <si>
    <t>Days in Month</t>
  </si>
  <si>
    <t>Average monitoring refresh rate in Seconds</t>
  </si>
  <si>
    <t>Total API Calls (in millions) per month</t>
  </si>
  <si>
    <t>(1) - AWS Region</t>
  </si>
  <si>
    <t>(2) - Expected Entities in TwinMaker</t>
  </si>
  <si>
    <t>Section 4  - Monthly API Calls Charges Calculation</t>
  </si>
  <si>
    <t>Total Monthly API Calls Data Access Charge ($)</t>
  </si>
  <si>
    <t>Properties Monitored per Chart</t>
  </si>
  <si>
    <t>Section 2 - Key Metrics</t>
  </si>
  <si>
    <t>(4) - Number of Charts</t>
  </si>
  <si>
    <t>(5) - Number of Alarms</t>
  </si>
  <si>
    <t>Properties Monitored per Alarm</t>
  </si>
  <si>
    <t>(3) - Properties Monitored per Entity</t>
  </si>
  <si>
    <t>User Input (dropdown) --&gt;</t>
  </si>
  <si>
    <t>User Input (value) --&gt;</t>
  </si>
  <si>
    <t>Chart Refresh Rate in seconds</t>
  </si>
  <si>
    <t>Alarm Refresh Rate in seconds</t>
  </si>
  <si>
    <t>(3) - Monitoring Properties per Entity</t>
  </si>
  <si>
    <r>
      <rPr>
        <b/>
        <u/>
        <sz val="11"/>
        <color theme="1"/>
        <rFont val="Calibri"/>
        <family val="2"/>
        <scheme val="minor"/>
      </rPr>
      <t>Instructions for User Inputs:</t>
    </r>
    <r>
      <rPr>
        <sz val="11"/>
        <color theme="1"/>
        <rFont val="Calibri"/>
        <family val="2"/>
        <scheme val="minor"/>
      </rPr>
      <t xml:space="preserve">
1. Within each scenario, enter the usage details based on planned usage of TwinMaker. In the Usage Details section, the yellow cells for the applicable Region, plus expected Entities, Properties Monitored per Entitiy, Charts, and Alarms, are mandatory inputs. The orange cells in the assumptions section are optional adjustments if desired.
2. This worksheet uses the inputs from sections 1 through 3 to estimate the number of data reads occuring within TwinMaker from the active charts and alarms. It doesn't include any volumes accrued from previous months.
3. This worksheet uses the public pricing for AWS IoT TwinMaker to estimate the monthly charges API Calls.
4. The estimated total monthly and annual charges are displayed in cells M39 and O39 below these instructions.
</t>
    </r>
    <r>
      <rPr>
        <i/>
        <sz val="11"/>
        <color theme="1"/>
        <rFont val="Calibri"/>
        <family val="2"/>
        <scheme val="minor"/>
      </rPr>
      <t xml:space="preserve">
Note 1: You will be charged separately by AWS IoT SiteWise to ingest, store, and read the time-series data and alarms; by Amazon S3 to store and read the 3D CAD data; and by Amazon Managed Grafana for each user (admin/viewer).
Note 2: Real AWS IoT TwinMaker costs can vary based on the actual workloads.
</t>
    </r>
  </si>
  <si>
    <r>
      <rPr>
        <b/>
        <u/>
        <sz val="11"/>
        <color theme="1"/>
        <rFont val="Calibri"/>
        <family val="2"/>
        <scheme val="minor"/>
      </rPr>
      <t>Instructions for User Inputs:</t>
    </r>
    <r>
      <rPr>
        <sz val="11"/>
        <color theme="1"/>
        <rFont val="Calibri"/>
        <family val="2"/>
        <scheme val="minor"/>
      </rPr>
      <t xml:space="preserve">
1. Within each scenario, enter the usage details based on planned usage of TwinMaker. In the Usage Details section, the yellow cells for Entities and Region are mandatory inputs. The orange cells in the assumptions section are optional adjustments if desired.
2. This worksheet uses the inputs from sections 1 through 3 to estimate the number of data reads occuring within TwinMaker from the active charts and alarms. It doesn't include any volumes accrued from previous months.
3. This worksheet uses the public pricing for AWS IoT TwinMaker to estimate the monthly charges API Calls.
4. The estimated total monthly and annual charges are displayed in cells M39 and O39 below these instructions.
</t>
    </r>
    <r>
      <rPr>
        <i/>
        <sz val="11"/>
        <color theme="1"/>
        <rFont val="Calibri"/>
        <family val="2"/>
        <scheme val="minor"/>
      </rPr>
      <t xml:space="preserve">
Note 1: You will be charged separately by AWS IoT SiteWise to ingest, store, and read the time-series data and alarms; by Amazon S3 to store and read the 3D CAD data; and by Amazon Managed Grafana for each user (admin/viewer).
Note 2: Real AWS IoT TwinMaker costs can vary based on the actual workloads
</t>
    </r>
  </si>
  <si>
    <t>Properties Monitored per Entity</t>
  </si>
  <si>
    <r>
      <rPr>
        <b/>
        <u/>
        <sz val="11"/>
        <color theme="1"/>
        <rFont val="Calibri"/>
        <family val="2"/>
        <scheme val="minor"/>
      </rPr>
      <t>Pricing Scenario 1:</t>
    </r>
    <r>
      <rPr>
        <u/>
        <sz val="11"/>
        <color theme="4"/>
        <rFont val="Calibri"/>
        <family val="2"/>
        <scheme val="minor"/>
      </rPr>
      <t xml:space="preserve">
https://aws.amazon.com/iot-twinmaker/pricing/
</t>
    </r>
    <r>
      <rPr>
        <sz val="11"/>
        <rFont val="Calibri"/>
        <family val="2"/>
        <scheme val="minor"/>
      </rPr>
      <t xml:space="preserve">
You model a factory production line in AWS IoT TwinMaker. The factory line has 40 entities in it. You have stored time-series data in AWS IoT SiteWise from the factory equipment. As part of your workspace, you upload 1 GB of 3D CAD files into Amazon S3. You create dashboards for your application using Amazon Managed Grafana. The dashboards are planned to read 20 properties per entity every 10 seconds.
</t>
    </r>
    <r>
      <rPr>
        <b/>
        <sz val="11"/>
        <rFont val="Calibri"/>
        <family val="2"/>
        <scheme val="minor"/>
      </rPr>
      <t xml:space="preserve">
Unified data access API calls estimate:
</t>
    </r>
    <r>
      <rPr>
        <sz val="11"/>
        <rFont val="Calibri"/>
        <family val="2"/>
        <scheme val="minor"/>
      </rPr>
      <t xml:space="preserve">
AWS IoT TwinMaker data reads per month from Amazon Managed Grafana for charts = number of entities * properties monitored per entity * reads per month = 40 entities * 20 properties monitored per entity * (86,400 seconds per day / 10 seconds every read) * 30 days per month = 207.36 million reads per month
Total data reads = 207.36 million reads per month
Data access charges = 207.36 * $1.50 = $311.04 per month</t>
    </r>
    <r>
      <rPr>
        <u/>
        <sz val="11"/>
        <color theme="4"/>
        <rFont val="Calibri"/>
        <family val="2"/>
        <scheme val="minor"/>
      </rPr>
      <t xml:space="preserve">
</t>
    </r>
    <r>
      <rPr>
        <b/>
        <sz val="11"/>
        <color theme="1"/>
        <rFont val="Calibri"/>
        <family val="2"/>
        <scheme val="minor"/>
      </rPr>
      <t xml:space="preserve">
Total AWS IoT TwinMaker monthly bill = $311.04
</t>
    </r>
    <r>
      <rPr>
        <sz val="11"/>
        <color theme="1"/>
        <rFont val="Calibri"/>
        <family val="2"/>
        <scheme val="minor"/>
      </rPr>
      <t xml:space="preserve">
</t>
    </r>
    <r>
      <rPr>
        <i/>
        <sz val="11"/>
        <color theme="1"/>
        <rFont val="Calibri"/>
        <family val="2"/>
        <scheme val="minor"/>
      </rPr>
      <t>Note: You will be charged separately by AWS IoT SiteWise to ingest, store, and read the time-series data and alarms; by Amazon S3 to store and read the 3D CAD data; and by Amazon Managed Grafana for each user (admin/viewer).</t>
    </r>
  </si>
  <si>
    <r>
      <rPr>
        <b/>
        <u/>
        <sz val="11"/>
        <color theme="1"/>
        <rFont val="Calibri"/>
        <family val="2"/>
        <scheme val="minor"/>
      </rPr>
      <t>Pricing Scenario 2:</t>
    </r>
    <r>
      <rPr>
        <u/>
        <sz val="11"/>
        <color theme="4"/>
        <rFont val="Calibri"/>
        <family val="2"/>
        <scheme val="minor"/>
      </rPr>
      <t xml:space="preserve">
https://aws.amazon.com/iot-twinmaker/pricing/
</t>
    </r>
    <r>
      <rPr>
        <sz val="11"/>
        <rFont val="Calibri"/>
        <family val="2"/>
        <scheme val="minor"/>
      </rPr>
      <t xml:space="preserve">
You model a warehouse building in AWS IoT TwinMaker. The warehouse has 1,000 equipment entities in it. You have stored time-series data in AWS IoT SiteWise from the IoT sensors in the building. As part of your workspace, you upload 100 GB of 3D CAD files into Amazon S3. You create dashboards for your application using Amazon Managed Grafana. The dashboards are planned to read 40 properties per entity every 10 seconds.
</t>
    </r>
    <r>
      <rPr>
        <b/>
        <sz val="11"/>
        <rFont val="Calibri"/>
        <family val="2"/>
        <scheme val="minor"/>
      </rPr>
      <t xml:space="preserve">
Unified data access API calls estimate:
</t>
    </r>
    <r>
      <rPr>
        <sz val="11"/>
        <rFont val="Calibri"/>
        <family val="2"/>
        <scheme val="minor"/>
      </rPr>
      <t xml:space="preserve">
AWS IoT TwinMaker data reads per month from Amazon Managed Grafana for charts = number of entities * properties monitored per entity * reads per month = 1000 entities * 40 properties monitored per entity * (86,400 seconds per day / 10 seconds every read) * 30 days per month = 10,368 million reads per month
Total data reads = 10,368 million reads per month
Data read charges = 10,368 * $1.50 = $15,552.00 per month
</t>
    </r>
    <r>
      <rPr>
        <b/>
        <sz val="11"/>
        <rFont val="Calibri"/>
        <family val="2"/>
        <scheme val="minor"/>
      </rPr>
      <t xml:space="preserve">Total AWS IoT TwinMaker monthly bill = $15,552.00
</t>
    </r>
    <r>
      <rPr>
        <sz val="11"/>
        <color theme="1"/>
        <rFont val="Calibri"/>
        <family val="2"/>
        <scheme val="minor"/>
      </rPr>
      <t xml:space="preserve">
</t>
    </r>
    <r>
      <rPr>
        <i/>
        <sz val="11"/>
        <color theme="1"/>
        <rFont val="Calibri"/>
        <family val="2"/>
        <scheme val="minor"/>
      </rPr>
      <t>Note: You will be charged separately by AWS IoT SiteWise to ingest, store, and read the time-series data and alarms; by Amazon S3 to store and read the 3D CAD data; and by Amazon Managed Grafana for each user (admin/viewer).</t>
    </r>
  </si>
  <si>
    <r>
      <rPr>
        <b/>
        <u/>
        <sz val="11"/>
        <color theme="1"/>
        <rFont val="Calibri"/>
        <family val="2"/>
        <scheme val="minor"/>
      </rPr>
      <t>Definitions</t>
    </r>
    <r>
      <rPr>
        <sz val="11"/>
        <color theme="1"/>
        <rFont val="Calibri"/>
        <family val="2"/>
        <scheme val="minor"/>
      </rPr>
      <t xml:space="preserve">:
</t>
    </r>
    <r>
      <rPr>
        <b/>
        <sz val="11"/>
        <color theme="1"/>
        <rFont val="Calibri"/>
        <family val="2"/>
        <scheme val="minor"/>
      </rPr>
      <t>AWS documentation</t>
    </r>
    <r>
      <rPr>
        <sz val="11"/>
        <color theme="1"/>
        <rFont val="Calibri"/>
        <family val="2"/>
        <scheme val="minor"/>
      </rPr>
      <t xml:space="preserve">: </t>
    </r>
    <r>
      <rPr>
        <u/>
        <sz val="11"/>
        <color theme="4"/>
        <rFont val="Calibri"/>
        <family val="2"/>
        <scheme val="minor"/>
      </rPr>
      <t>https://docs.aws.amazon.com/iot-twinmaker/latest/guide/what-is-twinmaker.html</t>
    </r>
    <r>
      <rPr>
        <sz val="11"/>
        <color theme="1"/>
        <rFont val="Calibri"/>
        <family val="2"/>
        <scheme val="minor"/>
      </rPr>
      <t xml:space="preserve">  
</t>
    </r>
    <r>
      <rPr>
        <b/>
        <sz val="11"/>
        <color theme="1"/>
        <rFont val="Calibri"/>
        <family val="2"/>
        <scheme val="minor"/>
      </rPr>
      <t>Entities</t>
    </r>
    <r>
      <rPr>
        <sz val="11"/>
        <color theme="1"/>
        <rFont val="Calibri"/>
        <family val="2"/>
        <scheme val="minor"/>
      </rPr>
      <t xml:space="preserve">: Entities are digital representations of the elements in a digital twin that capture the capabilities of that element. This element can be a piece of physical equipment, a concept, or a process.
</t>
    </r>
    <r>
      <rPr>
        <b/>
        <sz val="11"/>
        <color theme="1"/>
        <rFont val="Calibri"/>
        <family val="2"/>
        <scheme val="minor"/>
      </rPr>
      <t>Properties</t>
    </r>
    <r>
      <rPr>
        <sz val="11"/>
        <color theme="1"/>
        <rFont val="Calibri"/>
        <family val="2"/>
        <scheme val="minor"/>
      </rPr>
      <t xml:space="preserve">: Properties are the values, both static and time-series backed, contained in components which provide context and data for entities. The properties describe details about the current state of the entity.
</t>
    </r>
    <r>
      <rPr>
        <b/>
        <sz val="11"/>
        <color theme="1"/>
        <rFont val="Calibri"/>
        <family val="2"/>
        <scheme val="minor"/>
      </rPr>
      <t>Charts</t>
    </r>
    <r>
      <rPr>
        <sz val="11"/>
        <color theme="1"/>
        <rFont val="Calibri"/>
        <family val="2"/>
        <scheme val="minor"/>
      </rPr>
      <t xml:space="preserve">: Charts are graphical representation to visualize properties, such as a line chart that visualize the temperature of a device in the past 12 hours.
</t>
    </r>
    <r>
      <rPr>
        <b/>
        <sz val="11"/>
        <color theme="1"/>
        <rFont val="Calibri"/>
        <family val="2"/>
        <scheme val="minor"/>
      </rPr>
      <t>Alarms</t>
    </r>
    <r>
      <rPr>
        <sz val="11"/>
        <color theme="1"/>
        <rFont val="Calibri"/>
        <family val="2"/>
        <scheme val="minor"/>
      </rPr>
      <t xml:space="preserve">: Alarms are abstract components that monitor your properties and metrics. Compare to charts, alarms often have higher frequency in data reads for faster response. </t>
    </r>
  </si>
  <si>
    <t>Section 2 - Assumptions (can be adjusted)</t>
  </si>
  <si>
    <t>Section 3 - Monthly API Calls Charges Calculation</t>
  </si>
  <si>
    <r>
      <rPr>
        <b/>
        <u/>
        <sz val="11"/>
        <color theme="1"/>
        <rFont val="Calibri"/>
        <family val="2"/>
        <scheme val="minor"/>
      </rPr>
      <t>Pricing Scenario 2:</t>
    </r>
    <r>
      <rPr>
        <u/>
        <sz val="11"/>
        <color theme="4"/>
        <rFont val="Calibri"/>
        <family val="2"/>
        <scheme val="minor"/>
      </rPr>
      <t xml:space="preserve">
https://aws.amazon.com/iot-twinmaker/pricing/
</t>
    </r>
    <r>
      <rPr>
        <sz val="11"/>
        <rFont val="Calibri"/>
        <family val="2"/>
        <scheme val="minor"/>
      </rPr>
      <t xml:space="preserve">
You model a warehouse building in AWS IoT TwinMaker. The warehouse has 1,000 equipment entities in it and averages 20 properties monitored per entity. You have stored time-series data in AWS IoT SiteWise from the IoT sensors in the building. As part of your workspace, you upload 100 GB of 3D CAD files into Amazon S3. You create dashboards for your application using Amazon Managed Grafana. The dashboard has 2,000 charts that read data using AWS IoT TwinMaker every 10 seconds. The dashboard also has 1,000 alarms that read data every 10 seconds.
</t>
    </r>
    <r>
      <rPr>
        <b/>
        <sz val="11"/>
        <rFont val="Calibri"/>
        <family val="2"/>
        <scheme val="minor"/>
      </rPr>
      <t xml:space="preserve">
Unified data access API calls estimate:</t>
    </r>
    <r>
      <rPr>
        <sz val="11"/>
        <rFont val="Calibri"/>
        <family val="2"/>
        <scheme val="minor"/>
      </rPr>
      <t xml:space="preserve">
AWS IoT TwinMaker data reads per month from Amazon Managed Grafana for charts = number of charts * properties monitored per chart * reads per month = 2,000 charts *  10 properties per chart * (86,400 seconds per day / 10 seconds every read) * 30 days per month = 5,184 million reads per month
AWS IoT TwinMaker data reads per month from Amazon Managed Grafana for alarms = number of alarms * properties monitored per alarm =  1,000 alarms * 20 properties per alarm  (86,400 seconds per day / 10 seconds every read) * 30 days per month = 5,184 million reads per month
Total data reads = 5184 + 5,184 = 10,368 million reads per month
Data read charges = 10,368 * $1.50 = $15,552.00 per month
</t>
    </r>
    <r>
      <rPr>
        <b/>
        <sz val="11"/>
        <rFont val="Calibri"/>
        <family val="2"/>
        <scheme val="minor"/>
      </rPr>
      <t xml:space="preserve">Total AWS IoT TwinMaker monthly bill = $15,552.00
</t>
    </r>
    <r>
      <rPr>
        <sz val="11"/>
        <color theme="1"/>
        <rFont val="Calibri"/>
        <family val="2"/>
        <scheme val="minor"/>
      </rPr>
      <t xml:space="preserve">
</t>
    </r>
    <r>
      <rPr>
        <i/>
        <sz val="11"/>
        <color theme="1"/>
        <rFont val="Calibri"/>
        <family val="2"/>
        <scheme val="minor"/>
      </rPr>
      <t>Note: You will be charged separately by AWS IoT SiteWise to ingest, store, and read the time-series data and alarms; by Amazon S3 to store and read the 3D CAD data; and by Amazon Managed Grafana for each user (admin/viewer).</t>
    </r>
  </si>
  <si>
    <r>
      <rPr>
        <b/>
        <u/>
        <sz val="11"/>
        <color theme="1"/>
        <rFont val="Calibri"/>
        <family val="2"/>
        <scheme val="minor"/>
      </rPr>
      <t>Pricing Scenario 1:</t>
    </r>
    <r>
      <rPr>
        <u/>
        <sz val="11"/>
        <color theme="4"/>
        <rFont val="Calibri"/>
        <family val="2"/>
        <scheme val="minor"/>
      </rPr>
      <t xml:space="preserve">
https://aws.amazon.com/iot-twinmaker/pricing/
</t>
    </r>
    <r>
      <rPr>
        <sz val="11"/>
        <rFont val="Calibri"/>
        <family val="2"/>
        <scheme val="minor"/>
      </rPr>
      <t xml:space="preserve">
You model a factory production line in AWS IoT TwinMaker. The factory line has 40 entities in it and averages 10 property monitored per entity. You have stored time-series data in AWS IoT SiteWise from the factory equipment. As part of your workspace, you upload 1 GB of 3D CAD files into Amazon S3. You create dashboards for your application using Amazon Managed Grafana. The dashboard has 5 charts that read data using AWS IoT TwinMaker data access APIs every 10 seconds. The dashboard also has 10 alarms that read data every 10 seconds.
</t>
    </r>
    <r>
      <rPr>
        <b/>
        <sz val="11"/>
        <rFont val="Calibri"/>
        <family val="2"/>
        <scheme val="minor"/>
      </rPr>
      <t xml:space="preserve">
Unified data access API calls estimate:</t>
    </r>
    <r>
      <rPr>
        <sz val="11"/>
        <rFont val="Calibri"/>
        <family val="2"/>
        <scheme val="minor"/>
      </rPr>
      <t xml:space="preserve">
AWS IoT TwinMaker data reads per month from Amazon Managed Grafana for charts = number of charts * properties monitored per chart * reads per month = 5 charts * 80 properties per chart * (86,400 seconds per day / 10 seconds every read) * 30 days per month = 103.68 million reads per month
AWS IoT TwinMaker data reads per month from Amazon Managed Grafana for alarms = number of alarms * properties monitored per alarm = 10 alarms * 40 properties per alarm (86,400 seconds per day / 10 seconds every read) * 30 days per month = 103.68 million reads per month
Total data reads = 103.68 + 103.68 = 3.888 million reads per month
Data access charges = 207.36 * $1.50 = $311.04 per month</t>
    </r>
    <r>
      <rPr>
        <u/>
        <sz val="11"/>
        <color theme="4"/>
        <rFont val="Calibri"/>
        <family val="2"/>
        <scheme val="minor"/>
      </rPr>
      <t xml:space="preserve">
</t>
    </r>
    <r>
      <rPr>
        <b/>
        <sz val="11"/>
        <color theme="1"/>
        <rFont val="Calibri"/>
        <family val="2"/>
        <scheme val="minor"/>
      </rPr>
      <t xml:space="preserve">
Total AWS IoT TwinMaker monthly bill = $311.04
</t>
    </r>
    <r>
      <rPr>
        <sz val="11"/>
        <color theme="1"/>
        <rFont val="Calibri"/>
        <family val="2"/>
        <scheme val="minor"/>
      </rPr>
      <t xml:space="preserve">
</t>
    </r>
    <r>
      <rPr>
        <i/>
        <sz val="11"/>
        <color theme="1"/>
        <rFont val="Calibri"/>
        <family val="2"/>
        <scheme val="minor"/>
      </rPr>
      <t>Note: You will be charged separately by AWS IoT SiteWise to ingest, store, and read the time-series data and alarms; by Amazon S3 to store and read the 3D CAD data; and by Amazon Managed Grafana for each user (admin/viewer).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</si>
</sst>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0"/>
      <color theme="0"/>
      <name val="Calibri"/>
      <family val="2"/>
      <scheme val="minor"/>
    </font>
    <font>
      <b/>
      <sz val="12"/>
      <color theme="1"/>
      <name val="Calibri"/>
      <family val="2"/>
      <scheme val="minor"/>
    </font>
    <font>
      <i/>
      <sz val="11"/>
      <color theme="1"/>
      <name val="Calibri"/>
      <family val="2"/>
      <scheme val="minor"/>
    </font>
    <font>
      <b/>
      <u/>
      <sz val="11"/>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u/>
      <sz val="11"/>
      <color theme="4"/>
      <name val="Calibri"/>
      <family val="2"/>
      <scheme val="minor"/>
    </font>
    <font>
      <i/>
      <sz val="11"/>
      <name val="Calibri"/>
      <family val="2"/>
      <scheme val="minor"/>
    </font>
  </fonts>
  <fills count="16">
    <fill>
      <patternFill patternType="none"/>
    </fill>
    <fill>
      <patternFill patternType="gray125"/>
    </fill>
    <fill>
      <patternFill patternType="solid">
        <fgColor rgb="FF0FAAE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0" fillId="0" borderId="0" xfId="0" applyFill="1"/>
    <xf numFmtId="0" fontId="1" fillId="0" borderId="0" xfId="0" applyFont="1" applyFill="1" applyAlignment="1"/>
    <xf numFmtId="44" fontId="0" fillId="0" borderId="0" xfId="0" applyNumberFormat="1" applyFill="1" applyAlignment="1">
      <alignment horizontal="right"/>
    </xf>
    <xf numFmtId="0" fontId="6" fillId="0" borderId="0" xfId="0" applyFont="1" applyFill="1"/>
    <xf numFmtId="0" fontId="1" fillId="0" borderId="0" xfId="0" applyFont="1"/>
    <xf numFmtId="0" fontId="0" fillId="0" borderId="0" xfId="0" applyFill="1" applyBorder="1"/>
    <xf numFmtId="0" fontId="1" fillId="0" borderId="0" xfId="0" applyFont="1" applyAlignment="1">
      <alignment horizontal="right"/>
    </xf>
    <xf numFmtId="0" fontId="1" fillId="0" borderId="0" xfId="0" applyFont="1" applyFill="1" applyBorder="1" applyAlignment="1">
      <alignment horizontal="center"/>
    </xf>
    <xf numFmtId="0" fontId="6" fillId="0" borderId="0" xfId="0" applyFont="1" applyAlignment="1">
      <alignment horizontal="center"/>
    </xf>
    <xf numFmtId="0" fontId="1" fillId="6" borderId="9" xfId="0" applyFont="1" applyFill="1" applyBorder="1" applyAlignment="1">
      <alignment horizontal="center"/>
    </xf>
    <xf numFmtId="0" fontId="6" fillId="0" borderId="0" xfId="0" applyFont="1"/>
    <xf numFmtId="0" fontId="1" fillId="7" borderId="9" xfId="0" applyFont="1" applyFill="1" applyBorder="1" applyAlignment="1">
      <alignment horizontal="center"/>
    </xf>
    <xf numFmtId="0" fontId="0" fillId="0" borderId="0" xfId="0" applyAlignment="1">
      <alignment horizontal="right"/>
    </xf>
    <xf numFmtId="0" fontId="3" fillId="5" borderId="0" xfId="0" applyFont="1" applyFill="1" applyAlignment="1">
      <alignment horizontal="left" indent="1"/>
    </xf>
    <xf numFmtId="0" fontId="9" fillId="8" borderId="0" xfId="0" applyFont="1" applyFill="1" applyAlignment="1">
      <alignment horizontal="left" indent="1"/>
    </xf>
    <xf numFmtId="0" fontId="8" fillId="9" borderId="0" xfId="0" applyFont="1" applyFill="1" applyAlignment="1">
      <alignment horizontal="left" indent="1"/>
    </xf>
    <xf numFmtId="0" fontId="0" fillId="0" borderId="0" xfId="0" applyFill="1" applyAlignment="1">
      <alignment horizontal="right"/>
    </xf>
    <xf numFmtId="0" fontId="0" fillId="8" borderId="0" xfId="0" applyFill="1"/>
    <xf numFmtId="0" fontId="0" fillId="9" borderId="0" xfId="0" applyFill="1"/>
    <xf numFmtId="3" fontId="0" fillId="10" borderId="10" xfId="0" applyNumberFormat="1" applyFill="1" applyBorder="1"/>
    <xf numFmtId="0" fontId="0" fillId="10" borderId="10" xfId="0" applyFill="1" applyBorder="1"/>
    <xf numFmtId="0" fontId="10" fillId="0" borderId="0" xfId="0" applyFont="1"/>
    <xf numFmtId="0" fontId="0" fillId="5" borderId="0" xfId="0" applyFill="1"/>
    <xf numFmtId="0" fontId="10" fillId="0" borderId="0" xfId="0" applyFont="1" applyFill="1" applyAlignment="1">
      <alignment horizontal="left" indent="2"/>
    </xf>
    <xf numFmtId="44" fontId="0" fillId="0" borderId="0" xfId="0" applyNumberFormat="1" applyFill="1" applyBorder="1"/>
    <xf numFmtId="0" fontId="10" fillId="0" borderId="0" xfId="0" applyFont="1" applyFill="1"/>
    <xf numFmtId="0" fontId="6" fillId="0" borderId="0" xfId="0" applyFont="1" applyFill="1" applyAlignment="1">
      <alignment horizontal="center"/>
    </xf>
    <xf numFmtId="0" fontId="6" fillId="0" borderId="0" xfId="0" applyFont="1" applyAlignment="1">
      <alignment horizontal="right"/>
    </xf>
    <xf numFmtId="0" fontId="1" fillId="0" borderId="0" xfId="0" applyFont="1" applyFill="1" applyAlignment="1">
      <alignment horizontal="center"/>
    </xf>
    <xf numFmtId="0" fontId="0" fillId="0" borderId="0" xfId="0" applyFill="1" applyAlignment="1"/>
    <xf numFmtId="0" fontId="0" fillId="0" borderId="0" xfId="0"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horizontal="right"/>
    </xf>
    <xf numFmtId="0" fontId="0" fillId="0" borderId="7" xfId="0" applyBorder="1"/>
    <xf numFmtId="0" fontId="1" fillId="0" borderId="4" xfId="0" applyFont="1" applyFill="1" applyBorder="1" applyAlignment="1">
      <alignment horizontal="right" indent="2"/>
    </xf>
    <xf numFmtId="0" fontId="1" fillId="0" borderId="0" xfId="0" applyFont="1" applyFill="1" applyBorder="1" applyAlignment="1">
      <alignment horizontal="right" indent="2"/>
    </xf>
    <xf numFmtId="0" fontId="1" fillId="0" borderId="5" xfId="0" applyFont="1" applyFill="1" applyBorder="1" applyAlignment="1">
      <alignment horizontal="right" indent="2"/>
    </xf>
    <xf numFmtId="0" fontId="0" fillId="0" borderId="0" xfId="0" applyFill="1" applyBorder="1" applyAlignment="1">
      <alignment horizontal="right" indent="2"/>
    </xf>
    <xf numFmtId="0" fontId="0" fillId="0" borderId="5" xfId="0" applyFill="1" applyBorder="1" applyAlignment="1">
      <alignment horizontal="right" indent="2"/>
    </xf>
    <xf numFmtId="7" fontId="5" fillId="0" borderId="0" xfId="0" applyNumberFormat="1" applyFont="1" applyFill="1" applyBorder="1" applyAlignment="1">
      <alignment horizontal="right" indent="2"/>
    </xf>
    <xf numFmtId="0" fontId="8" fillId="15" borderId="0" xfId="0" applyFont="1" applyFill="1" applyAlignment="1">
      <alignment horizontal="left" indent="1"/>
    </xf>
    <xf numFmtId="0" fontId="0" fillId="15" borderId="0" xfId="0" applyFill="1"/>
    <xf numFmtId="0" fontId="6" fillId="0" borderId="0" xfId="0" applyFont="1" applyAlignment="1">
      <alignment horizontal="right" indent="1"/>
    </xf>
    <xf numFmtId="4" fontId="0" fillId="11" borderId="10" xfId="0" applyNumberFormat="1" applyFill="1" applyBorder="1"/>
    <xf numFmtId="0" fontId="11" fillId="0" borderId="7" xfId="0" applyFont="1" applyBorder="1"/>
    <xf numFmtId="0" fontId="11" fillId="0" borderId="7" xfId="0" applyFont="1" applyBorder="1" applyAlignment="1">
      <alignment horizontal="center"/>
    </xf>
    <xf numFmtId="0" fontId="13" fillId="0" borderId="2" xfId="0" applyFont="1" applyBorder="1"/>
    <xf numFmtId="0" fontId="10" fillId="0" borderId="2" xfId="0" applyFont="1" applyBorder="1"/>
    <xf numFmtId="0" fontId="0" fillId="0" borderId="2" xfId="0" applyBorder="1"/>
    <xf numFmtId="0" fontId="0" fillId="0" borderId="3" xfId="0" applyBorder="1"/>
    <xf numFmtId="0" fontId="10" fillId="0" borderId="4" xfId="0" applyFont="1" applyBorder="1"/>
    <xf numFmtId="0" fontId="10" fillId="0" borderId="5" xfId="0" applyFont="1" applyBorder="1"/>
    <xf numFmtId="0" fontId="10" fillId="0" borderId="0" xfId="0" applyFont="1" applyBorder="1" applyAlignment="1">
      <alignment horizontal="center"/>
    </xf>
    <xf numFmtId="0" fontId="10" fillId="0" borderId="0" xfId="0" applyFont="1" applyBorder="1"/>
    <xf numFmtId="8" fontId="10" fillId="0" borderId="0" xfId="0" applyNumberFormat="1" applyFont="1" applyBorder="1"/>
    <xf numFmtId="0" fontId="10" fillId="0" borderId="6" xfId="0" applyFont="1" applyBorder="1"/>
    <xf numFmtId="0" fontId="10" fillId="0" borderId="7" xfId="0" applyFont="1" applyBorder="1"/>
    <xf numFmtId="0" fontId="10" fillId="0" borderId="8" xfId="0" applyFont="1" applyBorder="1"/>
    <xf numFmtId="0" fontId="13" fillId="0" borderId="1" xfId="0" applyFont="1" applyBorder="1"/>
    <xf numFmtId="0" fontId="10" fillId="0" borderId="0" xfId="0" applyFont="1" applyAlignment="1">
      <alignment horizontal="left" indent="1"/>
    </xf>
    <xf numFmtId="0" fontId="0" fillId="11" borderId="0" xfId="0" applyFill="1" applyAlignment="1">
      <alignment horizontal="left" indent="1"/>
    </xf>
    <xf numFmtId="0" fontId="0" fillId="11" borderId="0" xfId="0" applyFill="1" applyAlignment="1">
      <alignment horizontal="left" indent="1"/>
    </xf>
    <xf numFmtId="44" fontId="5" fillId="3" borderId="0" xfId="0" applyNumberFormat="1" applyFont="1" applyFill="1" applyBorder="1" applyAlignment="1">
      <alignment horizontal="right" indent="2"/>
    </xf>
    <xf numFmtId="0" fontId="1" fillId="0" borderId="4" xfId="0" applyFont="1" applyBorder="1"/>
    <xf numFmtId="0" fontId="2" fillId="0" borderId="4" xfId="0" applyFont="1" applyFill="1" applyBorder="1" applyAlignment="1">
      <alignment horizontal="left" vertical="center" indent="15"/>
    </xf>
    <xf numFmtId="0" fontId="1" fillId="0" borderId="4" xfId="0" applyFont="1" applyFill="1" applyBorder="1" applyAlignment="1">
      <alignment horizontal="left" indent="2"/>
    </xf>
    <xf numFmtId="0" fontId="0" fillId="0" borderId="4" xfId="0" applyFill="1" applyBorder="1"/>
    <xf numFmtId="0" fontId="1" fillId="0" borderId="4" xfId="0" applyFont="1" applyFill="1" applyBorder="1" applyAlignment="1">
      <alignment vertical="center"/>
    </xf>
    <xf numFmtId="44" fontId="5" fillId="11" borderId="0" xfId="0" applyNumberFormat="1" applyFont="1" applyFill="1" applyBorder="1" applyAlignment="1">
      <alignment horizontal="right" indent="2"/>
    </xf>
    <xf numFmtId="0" fontId="1" fillId="3" borderId="0" xfId="0" applyFont="1" applyFill="1" applyAlignment="1">
      <alignment horizontal="left" indent="1"/>
    </xf>
    <xf numFmtId="44" fontId="1" fillId="3" borderId="10" xfId="0" applyNumberFormat="1" applyFont="1" applyFill="1" applyBorder="1"/>
    <xf numFmtId="44" fontId="5" fillId="3" borderId="5" xfId="0" applyNumberFormat="1" applyFont="1" applyFill="1" applyBorder="1" applyAlignment="1">
      <alignment horizontal="right" indent="2"/>
    </xf>
    <xf numFmtId="44" fontId="0" fillId="0" borderId="5" xfId="0" applyNumberFormat="1" applyFill="1" applyBorder="1" applyAlignment="1">
      <alignment horizontal="right" indent="2"/>
    </xf>
    <xf numFmtId="44" fontId="5" fillId="11" borderId="5" xfId="0" applyNumberFormat="1" applyFont="1" applyFill="1" applyBorder="1" applyAlignment="1">
      <alignment horizontal="right" indent="2"/>
    </xf>
    <xf numFmtId="0" fontId="0" fillId="10" borderId="0" xfId="0" applyFill="1" applyAlignment="1">
      <alignment horizontal="left" indent="1"/>
    </xf>
    <xf numFmtId="0" fontId="0" fillId="0" borderId="0" xfId="0" applyAlignment="1">
      <alignment horizontal="left" indent="2"/>
    </xf>
    <xf numFmtId="0" fontId="0" fillId="11" borderId="0" xfId="0" applyFill="1" applyAlignment="1">
      <alignment horizontal="left" indent="1"/>
    </xf>
    <xf numFmtId="0" fontId="0" fillId="0" borderId="6" xfId="0" applyBorder="1"/>
    <xf numFmtId="0" fontId="0" fillId="0" borderId="8" xfId="0" applyBorder="1"/>
    <xf numFmtId="0" fontId="1" fillId="0" borderId="0" xfId="0" applyFont="1" applyFill="1" applyAlignment="1">
      <alignment horizontal="center"/>
    </xf>
    <xf numFmtId="0" fontId="1" fillId="4" borderId="9" xfId="0" applyFont="1" applyFill="1" applyBorder="1" applyAlignment="1">
      <alignment horizontal="left" indent="1"/>
    </xf>
    <xf numFmtId="44" fontId="0" fillId="11" borderId="10" xfId="0" applyNumberFormat="1" applyFill="1" applyBorder="1"/>
    <xf numFmtId="0" fontId="0" fillId="14" borderId="0" xfId="0" applyFill="1" applyAlignment="1">
      <alignment horizontal="left" indent="1"/>
    </xf>
    <xf numFmtId="3" fontId="0" fillId="14" borderId="10" xfId="0" applyNumberFormat="1" applyFill="1" applyBorder="1"/>
    <xf numFmtId="4" fontId="0" fillId="0" borderId="0" xfId="0" applyNumberFormat="1" applyFill="1"/>
    <xf numFmtId="2" fontId="0" fillId="0" borderId="0" xfId="0" applyNumberFormat="1" applyFill="1"/>
    <xf numFmtId="0" fontId="0" fillId="11" borderId="0" xfId="0" applyFill="1" applyAlignment="1">
      <alignment horizontal="left" indent="1"/>
    </xf>
    <xf numFmtId="0" fontId="1" fillId="0" borderId="0" xfId="0" applyFont="1" applyFill="1" applyAlignment="1">
      <alignment horizontal="center"/>
    </xf>
    <xf numFmtId="0" fontId="3" fillId="12" borderId="0" xfId="0" applyNumberFormat="1" applyFont="1" applyFill="1" applyAlignment="1">
      <alignment horizontal="center"/>
    </xf>
    <xf numFmtId="0" fontId="2" fillId="12" borderId="0" xfId="0" applyNumberFormat="1" applyFont="1" applyFill="1" applyAlignment="1">
      <alignment horizontal="center"/>
    </xf>
    <xf numFmtId="0" fontId="3" fillId="13" borderId="0" xfId="0" applyNumberFormat="1" applyFont="1" applyFill="1" applyAlignment="1">
      <alignment horizontal="center"/>
    </xf>
    <xf numFmtId="0" fontId="2" fillId="13" borderId="0" xfId="0" applyNumberFormat="1" applyFont="1" applyFill="1" applyAlignment="1">
      <alignment horizontal="center"/>
    </xf>
    <xf numFmtId="0" fontId="0" fillId="0" borderId="0" xfId="0" applyAlignment="1">
      <alignment horizontal="center"/>
    </xf>
    <xf numFmtId="0" fontId="0" fillId="4" borderId="1" xfId="0" quotePrefix="1"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0" xfId="0" applyFill="1" applyBorder="1" applyAlignment="1">
      <alignment horizontal="left" vertical="top"/>
    </xf>
    <xf numFmtId="0" fontId="0" fillId="4" borderId="5" xfId="0" applyFill="1" applyBorder="1" applyAlignment="1">
      <alignment horizontal="left" vertical="top"/>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8" xfId="0" applyFill="1" applyBorder="1" applyAlignment="1">
      <alignment horizontal="left" vertical="top"/>
    </xf>
    <xf numFmtId="0" fontId="0" fillId="4" borderId="2" xfId="0" quotePrefix="1" applyFill="1" applyBorder="1" applyAlignment="1">
      <alignment horizontal="left" vertical="top" wrapText="1"/>
    </xf>
    <xf numFmtId="0" fontId="0" fillId="0" borderId="6" xfId="0" applyBorder="1" applyAlignment="1"/>
    <xf numFmtId="0" fontId="0" fillId="0" borderId="7" xfId="0" applyBorder="1" applyAlignment="1"/>
    <xf numFmtId="0" fontId="0" fillId="0" borderId="8" xfId="0" applyBorder="1" applyAlignment="1"/>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11" borderId="0" xfId="0" applyFill="1" applyAlignment="1">
      <alignment horizontal="left" indent="1"/>
    </xf>
    <xf numFmtId="0" fontId="0" fillId="0" borderId="0" xfId="0" applyAlignment="1">
      <alignment horizontal="left" indent="1"/>
    </xf>
    <xf numFmtId="0" fontId="1" fillId="3" borderId="0" xfId="0" applyFont="1" applyFill="1" applyAlignment="1">
      <alignment horizontal="left" indent="1"/>
    </xf>
    <xf numFmtId="0" fontId="1" fillId="4" borderId="11" xfId="0" applyFont="1" applyFill="1" applyBorder="1" applyAlignment="1">
      <alignment horizontal="left" indent="1"/>
    </xf>
    <xf numFmtId="0" fontId="0" fillId="0" borderId="12" xfId="0" applyBorder="1" applyAlignment="1">
      <alignment horizontal="left" indent="1"/>
    </xf>
    <xf numFmtId="0" fontId="1" fillId="4" borderId="12" xfId="0" applyFont="1" applyFill="1" applyBorder="1" applyAlignment="1">
      <alignment horizontal="left" indent="1"/>
    </xf>
    <xf numFmtId="0" fontId="0" fillId="10" borderId="0" xfId="0" applyFill="1" applyAlignment="1">
      <alignment horizontal="left" indent="1"/>
    </xf>
    <xf numFmtId="0" fontId="0" fillId="14" borderId="0" xfId="0" applyFill="1" applyAlignment="1">
      <alignment horizontal="left" indent="1"/>
    </xf>
    <xf numFmtId="0" fontId="0" fillId="0" borderId="0" xfId="0" applyAlignment="1">
      <alignment horizontal="left" indent="2"/>
    </xf>
    <xf numFmtId="0" fontId="0" fillId="11" borderId="0" xfId="0" applyFill="1" applyAlignment="1">
      <alignment horizontal="left" indent="2"/>
    </xf>
    <xf numFmtId="0" fontId="1" fillId="3" borderId="0" xfId="0" applyFont="1" applyFill="1" applyAlignment="1">
      <alignment horizontal="left" indent="2"/>
    </xf>
    <xf numFmtId="0" fontId="0" fillId="14" borderId="13" xfId="0" applyFill="1" applyBorder="1" applyAlignment="1">
      <alignment horizontal="left" vertical="top" wrapText="1"/>
    </xf>
    <xf numFmtId="0" fontId="0" fillId="14" borderId="14" xfId="0" applyFill="1" applyBorder="1" applyAlignment="1">
      <alignment horizontal="left" vertical="top"/>
    </xf>
    <xf numFmtId="0" fontId="0" fillId="14" borderId="15" xfId="0" applyFill="1" applyBorder="1" applyAlignment="1">
      <alignment horizontal="left" vertical="top"/>
    </xf>
    <xf numFmtId="0" fontId="0" fillId="14" borderId="14" xfId="0" applyFill="1" applyBorder="1" applyAlignment="1">
      <alignment horizontal="left" vertical="top" wrapText="1"/>
    </xf>
    <xf numFmtId="0" fontId="0" fillId="14" borderId="15" xfId="0" applyFill="1" applyBorder="1" applyAlignment="1">
      <alignment horizontal="left" vertical="top" wrapText="1"/>
    </xf>
  </cellXfs>
  <cellStyles count="1">
    <cellStyle name="Normal" xfId="0" builtinId="0"/>
  </cellStyles>
  <dxfs count="13">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F7CF-8C83-48AC-B7C1-8F9A291A7AFE}">
  <dimension ref="A1:AI65"/>
  <sheetViews>
    <sheetView showGridLines="0" tabSelected="1" topLeftCell="A17" zoomScale="80" zoomScaleNormal="80" workbookViewId="0">
      <selection activeCell="F54" sqref="F54"/>
    </sheetView>
  </sheetViews>
  <sheetFormatPr defaultColWidth="8.85546875" defaultRowHeight="15" x14ac:dyDescent="0.25"/>
  <cols>
    <col min="1" max="1" width="2.28515625" style="1" customWidth="1"/>
    <col min="2" max="2" width="3" customWidth="1"/>
    <col min="3" max="3" width="2.28515625" customWidth="1"/>
    <col min="4" max="4" width="46.28515625" customWidth="1"/>
    <col min="5" max="5" width="4.42578125" customWidth="1"/>
    <col min="6" max="6" width="22.28515625" bestFit="1" customWidth="1"/>
    <col min="7" max="7" width="3.85546875" customWidth="1"/>
    <col min="8" max="8" width="44.42578125" bestFit="1" customWidth="1"/>
    <col min="9" max="9" width="4.42578125" customWidth="1"/>
    <col min="10" max="10" width="22.28515625" bestFit="1" customWidth="1"/>
    <col min="11" max="11" width="4" customWidth="1"/>
    <col min="12" max="12" width="23.28515625" customWidth="1"/>
    <col min="13" max="13" width="22.28515625" customWidth="1"/>
    <col min="14" max="14" width="4.42578125" customWidth="1"/>
    <col min="15" max="15" width="22.28515625" bestFit="1" customWidth="1"/>
    <col min="17" max="17" width="59.7109375" customWidth="1"/>
    <col min="21" max="21" width="9.140625" customWidth="1"/>
    <col min="22" max="22" width="3.42578125" style="22" customWidth="1"/>
    <col min="23" max="23" width="8.85546875" style="22"/>
    <col min="24" max="24" width="20.85546875" style="22" bestFit="1" customWidth="1"/>
    <col min="26" max="26" width="2.28515625" customWidth="1"/>
  </cols>
  <sheetData>
    <row r="1" spans="4:35" ht="6.75" customHeight="1" x14ac:dyDescent="0.25"/>
    <row r="2" spans="4:35" ht="6.75" customHeight="1" x14ac:dyDescent="0.25"/>
    <row r="3" spans="4:35" ht="6.75" customHeight="1" x14ac:dyDescent="0.25"/>
    <row r="4" spans="4:35" ht="6.75" customHeight="1" x14ac:dyDescent="0.25"/>
    <row r="5" spans="4:35" ht="18.75" x14ac:dyDescent="0.3">
      <c r="D5" s="89" t="s">
        <v>22</v>
      </c>
      <c r="E5" s="89"/>
      <c r="F5" s="90"/>
      <c r="H5" s="89" t="s">
        <v>21</v>
      </c>
      <c r="I5" s="89"/>
      <c r="J5" s="90"/>
      <c r="L5" s="91" t="s">
        <v>27</v>
      </c>
      <c r="M5" s="92"/>
      <c r="N5" s="92"/>
      <c r="O5" s="93"/>
      <c r="V5" s="59" t="s">
        <v>29</v>
      </c>
      <c r="W5" s="47"/>
      <c r="X5" s="48"/>
      <c r="Y5" s="49"/>
      <c r="Z5" s="50"/>
    </row>
    <row r="6" spans="4:35" x14ac:dyDescent="0.25">
      <c r="U6" s="22"/>
      <c r="V6" s="51"/>
      <c r="W6" s="46" t="s">
        <v>28</v>
      </c>
      <c r="X6" s="45" t="s">
        <v>2</v>
      </c>
      <c r="Y6" s="46" t="s">
        <v>3</v>
      </c>
      <c r="Z6" s="52"/>
      <c r="AA6" s="22"/>
      <c r="AB6" s="22"/>
      <c r="AC6" s="22"/>
      <c r="AD6" s="22"/>
      <c r="AE6" s="22"/>
      <c r="AF6" s="22"/>
      <c r="AG6" s="22"/>
      <c r="AH6" s="22"/>
      <c r="AI6" s="22"/>
    </row>
    <row r="7" spans="4:35" ht="15" customHeight="1" x14ac:dyDescent="0.25">
      <c r="D7" s="94" t="s">
        <v>56</v>
      </c>
      <c r="E7" s="95"/>
      <c r="F7" s="96"/>
      <c r="H7" s="94" t="s">
        <v>57</v>
      </c>
      <c r="I7" s="95"/>
      <c r="J7" s="96"/>
      <c r="L7" s="94" t="s">
        <v>54</v>
      </c>
      <c r="M7" s="103"/>
      <c r="N7" s="95"/>
      <c r="O7" s="96"/>
      <c r="Q7" s="121" t="s">
        <v>58</v>
      </c>
      <c r="U7" s="22"/>
      <c r="V7" s="51"/>
      <c r="W7" s="53" t="s">
        <v>4</v>
      </c>
      <c r="X7" s="54" t="s">
        <v>5</v>
      </c>
      <c r="Y7" s="55">
        <v>1.5</v>
      </c>
      <c r="Z7" s="52"/>
      <c r="AA7" s="22"/>
      <c r="AB7" s="22"/>
      <c r="AC7" s="22"/>
      <c r="AD7" s="22"/>
      <c r="AE7" s="22"/>
      <c r="AF7" s="22"/>
      <c r="AG7" s="22"/>
      <c r="AH7" s="22"/>
      <c r="AI7" s="22"/>
    </row>
    <row r="8" spans="4:35" x14ac:dyDescent="0.25">
      <c r="D8" s="97"/>
      <c r="E8" s="98"/>
      <c r="F8" s="99"/>
      <c r="H8" s="97"/>
      <c r="I8" s="98"/>
      <c r="J8" s="99"/>
      <c r="L8" s="97"/>
      <c r="M8" s="98"/>
      <c r="N8" s="98"/>
      <c r="O8" s="99"/>
      <c r="Q8" s="122"/>
      <c r="U8" s="22"/>
      <c r="V8" s="51"/>
      <c r="W8" s="53" t="s">
        <v>8</v>
      </c>
      <c r="X8" s="54" t="s">
        <v>16</v>
      </c>
      <c r="Y8" s="55">
        <v>1.5</v>
      </c>
      <c r="Z8" s="52"/>
      <c r="AA8" s="22"/>
      <c r="AB8" s="22"/>
      <c r="AC8" s="22"/>
      <c r="AD8" s="22"/>
      <c r="AE8" s="22"/>
      <c r="AF8" s="22"/>
      <c r="AG8" s="22"/>
      <c r="AH8" s="22"/>
      <c r="AI8" s="22"/>
    </row>
    <row r="9" spans="4:35" x14ac:dyDescent="0.25">
      <c r="D9" s="97"/>
      <c r="E9" s="98"/>
      <c r="F9" s="99"/>
      <c r="H9" s="97"/>
      <c r="I9" s="98"/>
      <c r="J9" s="99"/>
      <c r="L9" s="97"/>
      <c r="M9" s="98"/>
      <c r="N9" s="98"/>
      <c r="O9" s="99"/>
      <c r="Q9" s="122"/>
      <c r="U9" s="22"/>
      <c r="V9" s="51"/>
      <c r="W9" s="53" t="s">
        <v>9</v>
      </c>
      <c r="X9" s="54" t="s">
        <v>13</v>
      </c>
      <c r="Y9" s="55">
        <v>1.65</v>
      </c>
      <c r="Z9" s="52"/>
      <c r="AA9" s="22"/>
      <c r="AB9" s="22"/>
      <c r="AC9" s="22"/>
      <c r="AD9" s="22"/>
      <c r="AE9" s="22"/>
      <c r="AF9" s="22"/>
      <c r="AG9" s="22"/>
      <c r="AH9" s="22"/>
      <c r="AI9" s="22"/>
    </row>
    <row r="10" spans="4:35" x14ac:dyDescent="0.25">
      <c r="D10" s="97"/>
      <c r="E10" s="98"/>
      <c r="F10" s="99"/>
      <c r="H10" s="97"/>
      <c r="I10" s="98"/>
      <c r="J10" s="99"/>
      <c r="L10" s="97"/>
      <c r="M10" s="98"/>
      <c r="N10" s="98"/>
      <c r="O10" s="99"/>
      <c r="Q10" s="122"/>
      <c r="U10" s="22"/>
      <c r="V10" s="51"/>
      <c r="W10" s="53" t="s">
        <v>10</v>
      </c>
      <c r="X10" s="54" t="s">
        <v>14</v>
      </c>
      <c r="Y10" s="55">
        <v>1.65</v>
      </c>
      <c r="Z10" s="52"/>
      <c r="AA10" s="22"/>
      <c r="AB10" s="22"/>
      <c r="AC10" s="22"/>
      <c r="AD10" s="22"/>
      <c r="AE10" s="22"/>
      <c r="AF10" s="22"/>
      <c r="AG10" s="22"/>
      <c r="AH10" s="22"/>
      <c r="AI10" s="22"/>
    </row>
    <row r="11" spans="4:35" x14ac:dyDescent="0.25">
      <c r="D11" s="97"/>
      <c r="E11" s="98"/>
      <c r="F11" s="99"/>
      <c r="H11" s="97"/>
      <c r="I11" s="98"/>
      <c r="J11" s="99"/>
      <c r="L11" s="97"/>
      <c r="M11" s="98"/>
      <c r="N11" s="98"/>
      <c r="O11" s="99"/>
      <c r="Q11" s="122"/>
      <c r="U11" s="22"/>
      <c r="V11" s="51"/>
      <c r="W11" s="53" t="s">
        <v>11</v>
      </c>
      <c r="X11" s="54" t="s">
        <v>15</v>
      </c>
      <c r="Y11" s="55">
        <v>1.65</v>
      </c>
      <c r="Z11" s="52"/>
      <c r="AA11" s="22"/>
      <c r="AB11" s="22"/>
      <c r="AC11" s="22"/>
      <c r="AD11" s="22"/>
      <c r="AE11" s="22"/>
      <c r="AF11" s="22"/>
      <c r="AG11" s="22"/>
      <c r="AH11" s="22"/>
      <c r="AI11" s="22"/>
    </row>
    <row r="12" spans="4:35" x14ac:dyDescent="0.25">
      <c r="D12" s="97"/>
      <c r="E12" s="98"/>
      <c r="F12" s="99"/>
      <c r="H12" s="97"/>
      <c r="I12" s="98"/>
      <c r="J12" s="99"/>
      <c r="L12" s="97"/>
      <c r="M12" s="98"/>
      <c r="N12" s="98"/>
      <c r="O12" s="99"/>
      <c r="Q12" s="122"/>
      <c r="U12" s="22"/>
      <c r="V12" s="51"/>
      <c r="W12" s="53" t="s">
        <v>12</v>
      </c>
      <c r="X12" s="54" t="s">
        <v>17</v>
      </c>
      <c r="Y12" s="55">
        <v>1.65</v>
      </c>
      <c r="Z12" s="52"/>
      <c r="AA12" s="22"/>
      <c r="AB12" s="22"/>
      <c r="AC12" s="22"/>
      <c r="AD12" s="22"/>
      <c r="AE12" s="22"/>
      <c r="AF12" s="22"/>
      <c r="AG12" s="22"/>
      <c r="AH12" s="22"/>
      <c r="AI12" s="22"/>
    </row>
    <row r="13" spans="4:35" x14ac:dyDescent="0.25">
      <c r="D13" s="97"/>
      <c r="E13" s="98"/>
      <c r="F13" s="99"/>
      <c r="H13" s="97"/>
      <c r="I13" s="98"/>
      <c r="J13" s="99"/>
      <c r="L13" s="97"/>
      <c r="M13" s="98"/>
      <c r="N13" s="98"/>
      <c r="O13" s="99"/>
      <c r="Q13" s="122"/>
      <c r="U13" s="22"/>
      <c r="V13" s="56"/>
      <c r="W13" s="57"/>
      <c r="X13" s="57"/>
      <c r="Y13" s="34"/>
      <c r="Z13" s="58"/>
      <c r="AA13" s="22"/>
      <c r="AB13" s="22"/>
      <c r="AC13" s="22"/>
      <c r="AD13" s="22"/>
      <c r="AE13" s="22"/>
      <c r="AF13" s="22"/>
      <c r="AG13" s="22"/>
      <c r="AH13" s="22"/>
      <c r="AI13" s="22"/>
    </row>
    <row r="14" spans="4:35" x14ac:dyDescent="0.25">
      <c r="D14" s="97"/>
      <c r="E14" s="98"/>
      <c r="F14" s="99"/>
      <c r="H14" s="97"/>
      <c r="I14" s="98"/>
      <c r="J14" s="99"/>
      <c r="L14" s="97"/>
      <c r="M14" s="98"/>
      <c r="N14" s="98"/>
      <c r="O14" s="99"/>
      <c r="Q14" s="122"/>
      <c r="U14" s="22"/>
      <c r="Z14" s="22"/>
      <c r="AA14" s="22"/>
      <c r="AB14" s="22"/>
      <c r="AC14" s="22"/>
      <c r="AD14" s="22"/>
      <c r="AE14" s="22"/>
      <c r="AF14" s="22"/>
      <c r="AG14" s="22"/>
      <c r="AH14" s="22"/>
      <c r="AI14" s="22"/>
    </row>
    <row r="15" spans="4:35" x14ac:dyDescent="0.25">
      <c r="D15" s="97"/>
      <c r="E15" s="98"/>
      <c r="F15" s="99"/>
      <c r="H15" s="97"/>
      <c r="I15" s="98"/>
      <c r="J15" s="99"/>
      <c r="L15" s="97"/>
      <c r="M15" s="98"/>
      <c r="N15" s="98"/>
      <c r="O15" s="99"/>
      <c r="Q15" s="122"/>
      <c r="U15" s="22"/>
      <c r="Y15" s="22"/>
      <c r="Z15" s="22"/>
      <c r="AA15" s="22"/>
      <c r="AB15" s="22"/>
      <c r="AC15" s="22"/>
      <c r="AD15" s="22"/>
      <c r="AE15" s="22"/>
      <c r="AF15" s="22"/>
      <c r="AG15" s="22"/>
      <c r="AH15" s="22"/>
      <c r="AI15" s="22"/>
    </row>
    <row r="16" spans="4:35" x14ac:dyDescent="0.25">
      <c r="D16" s="97"/>
      <c r="E16" s="98"/>
      <c r="F16" s="99"/>
      <c r="H16" s="97"/>
      <c r="I16" s="98"/>
      <c r="J16" s="99"/>
      <c r="L16" s="97"/>
      <c r="M16" s="98"/>
      <c r="N16" s="98"/>
      <c r="O16" s="99"/>
      <c r="Q16" s="122"/>
      <c r="U16" s="22"/>
      <c r="Y16" s="22"/>
      <c r="Z16" s="22"/>
      <c r="AA16" s="22"/>
      <c r="AB16" s="22"/>
      <c r="AC16" s="22"/>
      <c r="AD16" s="22"/>
      <c r="AE16" s="22"/>
      <c r="AF16" s="22"/>
      <c r="AG16" s="22"/>
      <c r="AH16" s="22"/>
      <c r="AI16" s="22"/>
    </row>
    <row r="17" spans="4:35" x14ac:dyDescent="0.25">
      <c r="D17" s="97"/>
      <c r="E17" s="98"/>
      <c r="F17" s="99"/>
      <c r="H17" s="97"/>
      <c r="I17" s="98"/>
      <c r="J17" s="99"/>
      <c r="L17" s="97"/>
      <c r="M17" s="98"/>
      <c r="N17" s="98"/>
      <c r="O17" s="99"/>
      <c r="Q17" s="122"/>
      <c r="U17" s="22"/>
      <c r="Y17" s="22"/>
      <c r="Z17" s="22"/>
      <c r="AA17" s="22"/>
      <c r="AB17" s="22"/>
      <c r="AC17" s="22"/>
      <c r="AD17" s="22"/>
      <c r="AE17" s="22"/>
      <c r="AF17" s="22"/>
      <c r="AG17" s="22"/>
      <c r="AH17" s="22"/>
      <c r="AI17" s="22"/>
    </row>
    <row r="18" spans="4:35" x14ac:dyDescent="0.25">
      <c r="D18" s="97"/>
      <c r="E18" s="98"/>
      <c r="F18" s="99"/>
      <c r="H18" s="97"/>
      <c r="I18" s="98"/>
      <c r="J18" s="99"/>
      <c r="L18" s="97"/>
      <c r="M18" s="98"/>
      <c r="N18" s="98"/>
      <c r="O18" s="99"/>
      <c r="Q18" s="122"/>
      <c r="U18" s="22"/>
      <c r="Y18" s="22"/>
      <c r="Z18" s="22"/>
      <c r="AA18" s="22"/>
      <c r="AB18" s="22"/>
      <c r="AC18" s="22"/>
      <c r="AD18" s="22"/>
      <c r="AE18" s="22"/>
      <c r="AF18" s="22"/>
      <c r="AG18" s="22"/>
      <c r="AH18" s="22"/>
      <c r="AI18" s="22"/>
    </row>
    <row r="19" spans="4:35" x14ac:dyDescent="0.25">
      <c r="D19" s="97"/>
      <c r="E19" s="98"/>
      <c r="F19" s="99"/>
      <c r="H19" s="97"/>
      <c r="I19" s="98"/>
      <c r="J19" s="99"/>
      <c r="L19" s="97"/>
      <c r="M19" s="98"/>
      <c r="N19" s="98"/>
      <c r="O19" s="99"/>
      <c r="Q19" s="122"/>
      <c r="U19" s="22"/>
      <c r="Y19" s="22"/>
      <c r="Z19" s="22"/>
      <c r="AA19" s="22"/>
      <c r="AB19" s="22"/>
      <c r="AC19" s="22"/>
      <c r="AD19" s="22"/>
      <c r="AE19" s="22"/>
      <c r="AF19" s="22"/>
      <c r="AG19" s="22"/>
      <c r="AH19" s="22"/>
      <c r="AI19" s="22"/>
    </row>
    <row r="20" spans="4:35" x14ac:dyDescent="0.25">
      <c r="D20" s="97"/>
      <c r="E20" s="98"/>
      <c r="F20" s="99"/>
      <c r="H20" s="97"/>
      <c r="I20" s="98"/>
      <c r="J20" s="99"/>
      <c r="L20" s="97"/>
      <c r="M20" s="98"/>
      <c r="N20" s="98"/>
      <c r="O20" s="99"/>
      <c r="Q20" s="122"/>
      <c r="U20" s="22"/>
      <c r="Y20" s="22"/>
      <c r="Z20" s="22"/>
      <c r="AA20" s="22"/>
      <c r="AB20" s="22"/>
      <c r="AC20" s="22"/>
      <c r="AD20" s="22"/>
      <c r="AE20" s="22"/>
      <c r="AF20" s="22"/>
      <c r="AG20" s="22"/>
      <c r="AH20" s="22"/>
      <c r="AI20" s="22"/>
    </row>
    <row r="21" spans="4:35" x14ac:dyDescent="0.25">
      <c r="D21" s="97"/>
      <c r="E21" s="98"/>
      <c r="F21" s="99"/>
      <c r="H21" s="97"/>
      <c r="I21" s="98"/>
      <c r="J21" s="99"/>
      <c r="L21" s="97"/>
      <c r="M21" s="98"/>
      <c r="N21" s="98"/>
      <c r="O21" s="99"/>
      <c r="Q21" s="122"/>
      <c r="U21" s="22"/>
      <c r="Y21" s="22"/>
      <c r="Z21" s="22"/>
      <c r="AA21" s="22"/>
      <c r="AB21" s="22"/>
      <c r="AC21" s="22"/>
      <c r="AD21" s="22"/>
      <c r="AE21" s="22"/>
      <c r="AF21" s="22"/>
      <c r="AG21" s="22"/>
      <c r="AH21" s="22"/>
      <c r="AI21" s="22"/>
    </row>
    <row r="22" spans="4:35" x14ac:dyDescent="0.25">
      <c r="D22" s="97"/>
      <c r="E22" s="98"/>
      <c r="F22" s="99"/>
      <c r="H22" s="97"/>
      <c r="I22" s="98"/>
      <c r="J22" s="99"/>
      <c r="L22" s="97"/>
      <c r="M22" s="98"/>
      <c r="N22" s="98"/>
      <c r="O22" s="99"/>
      <c r="Q22" s="122"/>
      <c r="U22" s="22"/>
      <c r="Y22" s="22"/>
      <c r="Z22" s="22"/>
      <c r="AA22" s="22"/>
      <c r="AB22" s="22"/>
      <c r="AC22" s="22"/>
      <c r="AD22" s="22"/>
      <c r="AE22" s="22"/>
      <c r="AF22" s="22"/>
      <c r="AG22" s="22"/>
      <c r="AH22" s="22"/>
      <c r="AI22" s="22"/>
    </row>
    <row r="23" spans="4:35" x14ac:dyDescent="0.25">
      <c r="D23" s="97"/>
      <c r="E23" s="98"/>
      <c r="F23" s="99"/>
      <c r="H23" s="97"/>
      <c r="I23" s="98"/>
      <c r="J23" s="99"/>
      <c r="L23" s="97"/>
      <c r="M23" s="98"/>
      <c r="N23" s="98"/>
      <c r="O23" s="99"/>
      <c r="Q23" s="122"/>
      <c r="U23" s="22"/>
      <c r="Y23" s="22"/>
      <c r="Z23" s="22"/>
      <c r="AA23" s="22"/>
      <c r="AB23" s="22"/>
      <c r="AC23" s="22"/>
      <c r="AD23" s="22"/>
      <c r="AE23" s="22"/>
      <c r="AF23" s="22"/>
      <c r="AG23" s="22"/>
      <c r="AH23" s="22"/>
      <c r="AI23" s="22"/>
    </row>
    <row r="24" spans="4:35" x14ac:dyDescent="0.25">
      <c r="D24" s="97"/>
      <c r="E24" s="98"/>
      <c r="F24" s="99"/>
      <c r="H24" s="97"/>
      <c r="I24" s="98"/>
      <c r="J24" s="99"/>
      <c r="L24" s="97"/>
      <c r="M24" s="98"/>
      <c r="N24" s="98"/>
      <c r="O24" s="99"/>
      <c r="Q24" s="122"/>
      <c r="U24" s="22"/>
      <c r="Y24" s="22"/>
      <c r="Z24" s="22"/>
      <c r="AA24" s="22"/>
      <c r="AB24" s="22"/>
      <c r="AC24" s="22"/>
      <c r="AD24" s="22"/>
      <c r="AE24" s="22"/>
      <c r="AF24" s="22"/>
      <c r="AG24" s="22"/>
      <c r="AH24" s="22"/>
      <c r="AI24" s="22"/>
    </row>
    <row r="25" spans="4:35" x14ac:dyDescent="0.25">
      <c r="D25" s="97"/>
      <c r="E25" s="98"/>
      <c r="F25" s="99"/>
      <c r="H25" s="97"/>
      <c r="I25" s="98"/>
      <c r="J25" s="99"/>
      <c r="L25" s="97"/>
      <c r="M25" s="98"/>
      <c r="N25" s="98"/>
      <c r="O25" s="99"/>
      <c r="Q25" s="122"/>
      <c r="U25" s="22"/>
      <c r="Y25" s="22"/>
      <c r="Z25" s="22"/>
      <c r="AA25" s="22"/>
      <c r="AB25" s="22"/>
      <c r="AC25" s="22"/>
      <c r="AD25" s="22"/>
      <c r="AE25" s="22"/>
      <c r="AF25" s="22"/>
      <c r="AG25" s="22"/>
      <c r="AH25" s="22"/>
      <c r="AI25" s="22"/>
    </row>
    <row r="26" spans="4:35" x14ac:dyDescent="0.25">
      <c r="D26" s="97"/>
      <c r="E26" s="98"/>
      <c r="F26" s="99"/>
      <c r="H26" s="97"/>
      <c r="I26" s="98"/>
      <c r="J26" s="99"/>
      <c r="L26" s="97"/>
      <c r="M26" s="98"/>
      <c r="N26" s="98"/>
      <c r="O26" s="99"/>
      <c r="Q26" s="122"/>
      <c r="U26" s="22"/>
      <c r="Y26" s="22"/>
      <c r="Z26" s="22"/>
      <c r="AA26" s="22"/>
      <c r="AB26" s="22"/>
      <c r="AC26" s="22"/>
      <c r="AD26" s="22"/>
      <c r="AE26" s="22"/>
      <c r="AF26" s="22"/>
      <c r="AG26" s="22"/>
      <c r="AH26" s="22"/>
      <c r="AI26" s="22"/>
    </row>
    <row r="27" spans="4:35" x14ac:dyDescent="0.25">
      <c r="D27" s="97"/>
      <c r="E27" s="98"/>
      <c r="F27" s="99"/>
      <c r="H27" s="97"/>
      <c r="I27" s="98"/>
      <c r="J27" s="99"/>
      <c r="L27" s="97"/>
      <c r="M27" s="98"/>
      <c r="N27" s="98"/>
      <c r="O27" s="99"/>
      <c r="Q27" s="122"/>
      <c r="U27" s="22"/>
      <c r="Y27" s="22"/>
      <c r="Z27" s="22"/>
      <c r="AA27" s="22"/>
      <c r="AB27" s="22"/>
      <c r="AC27" s="22"/>
      <c r="AD27" s="22"/>
      <c r="AE27" s="22"/>
      <c r="AF27" s="22"/>
      <c r="AG27" s="22"/>
      <c r="AH27" s="22"/>
      <c r="AI27" s="22"/>
    </row>
    <row r="28" spans="4:35" x14ac:dyDescent="0.25">
      <c r="D28" s="97"/>
      <c r="E28" s="98"/>
      <c r="F28" s="99"/>
      <c r="H28" s="97"/>
      <c r="I28" s="98"/>
      <c r="J28" s="99"/>
      <c r="L28" s="97"/>
      <c r="M28" s="98"/>
      <c r="N28" s="98"/>
      <c r="O28" s="99"/>
      <c r="Q28" s="123"/>
      <c r="U28" s="22"/>
      <c r="Y28" s="22"/>
      <c r="Z28" s="22"/>
      <c r="AA28" s="22"/>
      <c r="AB28" s="22"/>
      <c r="AC28" s="22"/>
      <c r="AD28" s="22"/>
      <c r="AE28" s="22"/>
      <c r="AF28" s="22"/>
      <c r="AG28" s="22"/>
      <c r="AH28" s="22"/>
      <c r="AI28" s="22"/>
    </row>
    <row r="29" spans="4:35" x14ac:dyDescent="0.25">
      <c r="D29" s="97"/>
      <c r="E29" s="98"/>
      <c r="F29" s="99"/>
      <c r="H29" s="97"/>
      <c r="I29" s="98"/>
      <c r="J29" s="99"/>
      <c r="L29" s="97"/>
      <c r="M29" s="98"/>
      <c r="N29" s="98"/>
      <c r="O29" s="99"/>
      <c r="U29" s="22"/>
      <c r="Y29" s="22"/>
      <c r="Z29" s="22"/>
      <c r="AA29" s="22"/>
      <c r="AB29" s="22"/>
      <c r="AC29" s="22"/>
      <c r="AD29" s="22"/>
      <c r="AE29" s="22"/>
      <c r="AF29" s="22"/>
      <c r="AG29" s="22"/>
      <c r="AH29" s="22"/>
      <c r="AI29" s="22"/>
    </row>
    <row r="30" spans="4:35" x14ac:dyDescent="0.25">
      <c r="D30" s="97"/>
      <c r="E30" s="98"/>
      <c r="F30" s="99"/>
      <c r="H30" s="97"/>
      <c r="I30" s="98"/>
      <c r="J30" s="99"/>
      <c r="L30" s="104"/>
      <c r="M30" s="105"/>
      <c r="N30" s="105"/>
      <c r="O30" s="106"/>
      <c r="U30" s="22"/>
      <c r="Y30" s="22"/>
      <c r="Z30" s="22"/>
      <c r="AA30" s="22"/>
      <c r="AB30" s="22"/>
      <c r="AC30" s="22"/>
      <c r="AD30" s="22"/>
      <c r="AE30" s="22"/>
      <c r="AF30" s="22"/>
      <c r="AG30" s="22"/>
      <c r="AH30" s="22"/>
      <c r="AI30" s="22"/>
    </row>
    <row r="31" spans="4:35" x14ac:dyDescent="0.25">
      <c r="D31" s="97"/>
      <c r="E31" s="98"/>
      <c r="F31" s="99"/>
      <c r="H31" s="97"/>
      <c r="I31" s="98"/>
      <c r="J31" s="99"/>
      <c r="P31" s="31"/>
      <c r="Q31" s="31"/>
      <c r="R31" s="31"/>
      <c r="S31" s="31"/>
      <c r="T31" s="31"/>
      <c r="U31" s="32"/>
      <c r="Y31" s="22"/>
      <c r="Z31" s="22"/>
      <c r="AA31" s="22"/>
      <c r="AB31" s="22"/>
      <c r="AC31" s="22"/>
      <c r="AD31" s="22"/>
      <c r="AE31" s="22"/>
      <c r="AF31" s="22"/>
      <c r="AG31" s="22"/>
      <c r="AH31" s="22"/>
      <c r="AI31" s="22"/>
    </row>
    <row r="32" spans="4:35" ht="18.75" x14ac:dyDescent="0.25">
      <c r="D32" s="97"/>
      <c r="E32" s="98"/>
      <c r="F32" s="99"/>
      <c r="H32" s="97"/>
      <c r="I32" s="98"/>
      <c r="J32" s="99"/>
      <c r="L32" s="107" t="s">
        <v>19</v>
      </c>
      <c r="M32" s="108"/>
      <c r="N32" s="108"/>
      <c r="O32" s="109"/>
      <c r="P32" s="1"/>
      <c r="Q32" s="1"/>
      <c r="R32" s="1"/>
      <c r="S32" s="1"/>
      <c r="T32" s="1"/>
      <c r="U32" s="1"/>
      <c r="Y32" s="22"/>
      <c r="Z32" s="22"/>
      <c r="AA32" s="22"/>
      <c r="AB32" s="22"/>
      <c r="AC32" s="22"/>
      <c r="AD32" s="22"/>
      <c r="AE32" s="22"/>
      <c r="AF32" s="22"/>
      <c r="AG32" s="22"/>
      <c r="AH32" s="22"/>
      <c r="AI32" s="22"/>
    </row>
    <row r="33" spans="1:35" x14ac:dyDescent="0.25">
      <c r="D33" s="97"/>
      <c r="E33" s="98"/>
      <c r="F33" s="99"/>
      <c r="H33" s="97"/>
      <c r="I33" s="98"/>
      <c r="J33" s="99"/>
      <c r="L33" s="64" t="s">
        <v>31</v>
      </c>
      <c r="M33" s="36" t="s">
        <v>0</v>
      </c>
      <c r="N33" s="36"/>
      <c r="O33" s="37" t="s">
        <v>1</v>
      </c>
      <c r="P33" s="29"/>
      <c r="Q33" s="29"/>
      <c r="R33" s="29"/>
      <c r="S33" s="29"/>
      <c r="T33" s="29"/>
      <c r="U33" s="1"/>
      <c r="Y33" s="22"/>
      <c r="Z33" s="22"/>
      <c r="AA33" s="22"/>
      <c r="AB33" s="22"/>
      <c r="AC33" s="22"/>
      <c r="AD33" s="22"/>
      <c r="AE33" s="22"/>
      <c r="AF33" s="22"/>
      <c r="AG33" s="22"/>
      <c r="AH33" s="22"/>
      <c r="AI33" s="22"/>
    </row>
    <row r="34" spans="1:35" ht="3" customHeight="1" x14ac:dyDescent="0.25">
      <c r="D34" s="97"/>
      <c r="E34" s="98"/>
      <c r="F34" s="99"/>
      <c r="H34" s="97"/>
      <c r="I34" s="98"/>
      <c r="J34" s="99"/>
      <c r="L34" s="65"/>
      <c r="M34" s="38"/>
      <c r="N34" s="38"/>
      <c r="O34" s="39"/>
      <c r="P34" s="30"/>
      <c r="Q34" s="30"/>
      <c r="R34" s="30"/>
      <c r="S34" s="30"/>
      <c r="T34" s="30"/>
      <c r="U34" s="1"/>
      <c r="Y34" s="22"/>
      <c r="Z34" s="22"/>
      <c r="AA34" s="22"/>
      <c r="AB34" s="22"/>
      <c r="AC34" s="22"/>
      <c r="AD34" s="22"/>
      <c r="AE34" s="22"/>
      <c r="AF34" s="22"/>
      <c r="AG34" s="22"/>
      <c r="AH34" s="22"/>
      <c r="AI34" s="22"/>
    </row>
    <row r="35" spans="1:35" ht="15.75" x14ac:dyDescent="0.25">
      <c r="D35" s="97"/>
      <c r="E35" s="98"/>
      <c r="F35" s="99"/>
      <c r="H35" s="97"/>
      <c r="I35" s="98"/>
      <c r="J35" s="99"/>
      <c r="L35" s="68" t="s">
        <v>34</v>
      </c>
      <c r="M35" s="63">
        <f>O65</f>
        <v>0</v>
      </c>
      <c r="N35" s="40"/>
      <c r="O35" s="72">
        <f>M35*12</f>
        <v>0</v>
      </c>
      <c r="P35" s="33"/>
      <c r="Q35" s="33"/>
      <c r="R35" s="33"/>
      <c r="S35" s="33"/>
      <c r="T35" s="33"/>
      <c r="U35" s="1"/>
      <c r="Y35" s="22"/>
      <c r="Z35" s="22"/>
      <c r="AA35" s="22"/>
      <c r="AB35" s="22"/>
      <c r="AC35" s="22"/>
      <c r="AD35" s="22"/>
      <c r="AE35" s="22"/>
      <c r="AF35" s="22"/>
      <c r="AG35" s="22"/>
      <c r="AH35" s="22"/>
      <c r="AI35" s="22"/>
    </row>
    <row r="36" spans="1:35" ht="4.5" customHeight="1" x14ac:dyDescent="0.25">
      <c r="D36" s="97"/>
      <c r="E36" s="98"/>
      <c r="F36" s="99"/>
      <c r="H36" s="97"/>
      <c r="I36" s="98"/>
      <c r="J36" s="99"/>
      <c r="L36" s="66"/>
      <c r="M36" s="38"/>
      <c r="N36" s="38"/>
      <c r="O36" s="73"/>
      <c r="U36" s="22"/>
      <c r="Y36" s="22"/>
      <c r="Z36" s="22"/>
      <c r="AA36" s="22"/>
      <c r="AB36" s="22"/>
      <c r="AC36" s="22"/>
      <c r="AD36" s="22"/>
      <c r="AE36" s="22"/>
      <c r="AF36" s="22"/>
      <c r="AG36" s="22"/>
      <c r="AH36" s="22"/>
      <c r="AI36" s="22"/>
    </row>
    <row r="37" spans="1:35" ht="15.75" x14ac:dyDescent="0.25">
      <c r="D37" s="97"/>
      <c r="E37" s="98"/>
      <c r="F37" s="99"/>
      <c r="H37" s="97"/>
      <c r="I37" s="98"/>
      <c r="J37" s="99"/>
      <c r="L37" s="35" t="s">
        <v>32</v>
      </c>
      <c r="M37" s="69">
        <f>F65</f>
        <v>311.04000000000002</v>
      </c>
      <c r="N37" s="40"/>
      <c r="O37" s="74">
        <f>M37*12</f>
        <v>3732.4800000000005</v>
      </c>
      <c r="U37" s="22"/>
      <c r="Y37" s="22"/>
      <c r="Z37" s="22"/>
      <c r="AA37" s="22"/>
      <c r="AB37" s="22"/>
      <c r="AC37" s="22"/>
      <c r="AD37" s="22"/>
      <c r="AE37" s="22"/>
      <c r="AF37" s="22"/>
      <c r="AG37" s="22"/>
      <c r="AH37" s="22"/>
      <c r="AI37" s="22"/>
    </row>
    <row r="38" spans="1:35" ht="8.25" customHeight="1" x14ac:dyDescent="0.25">
      <c r="D38" s="97"/>
      <c r="E38" s="98"/>
      <c r="F38" s="99"/>
      <c r="H38" s="97"/>
      <c r="I38" s="98"/>
      <c r="J38" s="99"/>
      <c r="L38" s="67"/>
      <c r="M38" s="38"/>
      <c r="N38" s="38"/>
      <c r="O38" s="73"/>
      <c r="U38" s="22"/>
      <c r="Y38" s="22"/>
      <c r="Z38" s="22"/>
      <c r="AA38" s="22"/>
      <c r="AB38" s="22"/>
      <c r="AC38" s="22"/>
      <c r="AD38" s="22"/>
      <c r="AE38" s="22"/>
      <c r="AF38" s="22"/>
      <c r="AG38" s="22"/>
      <c r="AH38" s="22"/>
      <c r="AI38" s="22"/>
    </row>
    <row r="39" spans="1:35" ht="15.75" x14ac:dyDescent="0.25">
      <c r="D39" s="97"/>
      <c r="E39" s="98"/>
      <c r="F39" s="99"/>
      <c r="H39" s="97"/>
      <c r="I39" s="98"/>
      <c r="J39" s="99"/>
      <c r="L39" s="35" t="s">
        <v>33</v>
      </c>
      <c r="M39" s="69">
        <f>J65</f>
        <v>15552</v>
      </c>
      <c r="N39" s="40"/>
      <c r="O39" s="74">
        <f>M39*12</f>
        <v>186624</v>
      </c>
      <c r="U39" s="22"/>
      <c r="Y39" s="22"/>
      <c r="Z39" s="22"/>
      <c r="AA39" s="22"/>
      <c r="AB39" s="22"/>
      <c r="AC39" s="22"/>
      <c r="AD39" s="22"/>
      <c r="AE39" s="22"/>
      <c r="AF39" s="22"/>
      <c r="AG39" s="22"/>
      <c r="AH39" s="22"/>
      <c r="AI39" s="22"/>
    </row>
    <row r="40" spans="1:35" ht="8.25" customHeight="1" x14ac:dyDescent="0.25">
      <c r="D40" s="100"/>
      <c r="E40" s="101"/>
      <c r="F40" s="102"/>
      <c r="H40" s="100"/>
      <c r="I40" s="101"/>
      <c r="J40" s="102"/>
      <c r="L40" s="78"/>
      <c r="M40" s="34"/>
      <c r="N40" s="34"/>
      <c r="O40" s="79"/>
      <c r="U40" s="22"/>
      <c r="Z40" s="22"/>
      <c r="AA40" s="22"/>
      <c r="AB40" s="22"/>
      <c r="AC40" s="22"/>
      <c r="AD40" s="22"/>
      <c r="AE40" s="22"/>
      <c r="AF40" s="22"/>
      <c r="AG40" s="22"/>
      <c r="AH40" s="22"/>
      <c r="AI40" s="22"/>
    </row>
    <row r="41" spans="1:35" x14ac:dyDescent="0.25">
      <c r="U41" s="22"/>
      <c r="Z41" s="22"/>
      <c r="AA41" s="22"/>
      <c r="AB41" s="22"/>
      <c r="AC41" s="22"/>
      <c r="AD41" s="22"/>
      <c r="AE41" s="22"/>
      <c r="AF41" s="22"/>
      <c r="AG41" s="22"/>
      <c r="AH41" s="22"/>
      <c r="AI41" s="22"/>
    </row>
    <row r="42" spans="1:35" ht="18.75" x14ac:dyDescent="0.3">
      <c r="D42" s="14" t="s">
        <v>18</v>
      </c>
      <c r="E42" s="23"/>
      <c r="F42" s="23"/>
      <c r="H42" s="14" t="s">
        <v>18</v>
      </c>
      <c r="I42" s="23"/>
      <c r="J42" s="23"/>
      <c r="L42" s="14" t="s">
        <v>18</v>
      </c>
      <c r="M42" s="14"/>
      <c r="N42" s="23"/>
      <c r="O42" s="23"/>
      <c r="U42" s="22"/>
      <c r="Z42" s="22"/>
      <c r="AA42" s="22"/>
      <c r="AB42" s="22"/>
      <c r="AC42" s="22"/>
      <c r="AD42" s="22"/>
      <c r="AE42" s="22"/>
      <c r="AF42" s="22"/>
      <c r="AG42" s="22"/>
      <c r="AH42" s="22"/>
      <c r="AI42" s="22"/>
    </row>
    <row r="43" spans="1:35" x14ac:dyDescent="0.25">
      <c r="U43" s="22"/>
      <c r="Z43" s="22"/>
      <c r="AA43" s="22"/>
      <c r="AB43" s="22"/>
      <c r="AC43" s="22"/>
      <c r="AD43" s="22"/>
      <c r="AE43" s="22"/>
      <c r="AF43" s="22"/>
      <c r="AG43" s="22"/>
      <c r="AH43" s="22"/>
      <c r="AI43" s="22"/>
    </row>
    <row r="44" spans="1:35" ht="15.75" thickBot="1" x14ac:dyDescent="0.3">
      <c r="D44" s="28" t="s">
        <v>48</v>
      </c>
      <c r="H44" s="28" t="s">
        <v>48</v>
      </c>
      <c r="L44" s="28"/>
      <c r="M44" s="28" t="s">
        <v>48</v>
      </c>
      <c r="U44" s="22"/>
      <c r="W44" s="60"/>
      <c r="Z44" s="22"/>
      <c r="AA44" s="22"/>
      <c r="AB44" s="22"/>
      <c r="AC44" s="22"/>
      <c r="AD44" s="22"/>
      <c r="AE44" s="22"/>
      <c r="AF44" s="22"/>
      <c r="AG44" s="22"/>
      <c r="AH44" s="22"/>
      <c r="AI44" s="22"/>
    </row>
    <row r="45" spans="1:35" ht="15.75" thickBot="1" x14ac:dyDescent="0.3">
      <c r="A45" s="2"/>
      <c r="B45" s="7"/>
      <c r="D45" s="81" t="s">
        <v>38</v>
      </c>
      <c r="E45" s="6"/>
      <c r="F45" s="12" t="s">
        <v>5</v>
      </c>
      <c r="H45" s="81" t="s">
        <v>38</v>
      </c>
      <c r="I45" s="6"/>
      <c r="J45" s="12" t="s">
        <v>5</v>
      </c>
      <c r="L45" s="113" t="s">
        <v>38</v>
      </c>
      <c r="M45" s="114"/>
      <c r="N45" s="6"/>
      <c r="O45" s="12" t="s">
        <v>5</v>
      </c>
      <c r="U45" s="22"/>
      <c r="Z45" s="22"/>
      <c r="AA45" s="22"/>
      <c r="AB45" s="22"/>
      <c r="AC45" s="22"/>
      <c r="AD45" s="22"/>
      <c r="AE45" s="22"/>
      <c r="AF45" s="22"/>
      <c r="AG45" s="22"/>
      <c r="AH45" s="22"/>
      <c r="AI45" s="22"/>
    </row>
    <row r="46" spans="1:35" ht="6.75" customHeight="1" x14ac:dyDescent="0.25">
      <c r="A46" s="3"/>
      <c r="B46" s="13"/>
      <c r="D46" s="27"/>
      <c r="E46" s="6"/>
      <c r="F46" s="9"/>
      <c r="H46" s="27"/>
      <c r="I46" s="6"/>
      <c r="J46" s="9"/>
      <c r="L46" s="27"/>
      <c r="M46" s="27"/>
      <c r="N46" s="6"/>
      <c r="O46" s="9"/>
      <c r="U46" s="22"/>
      <c r="Z46" s="22"/>
      <c r="AA46" s="22"/>
      <c r="AB46" s="22"/>
      <c r="AC46" s="22"/>
      <c r="AD46" s="22"/>
      <c r="AE46" s="22"/>
      <c r="AF46" s="22"/>
      <c r="AG46" s="22"/>
      <c r="AH46" s="22"/>
      <c r="AI46" s="22"/>
    </row>
    <row r="47" spans="1:35" ht="15.75" thickBot="1" x14ac:dyDescent="0.3">
      <c r="D47" s="28" t="s">
        <v>49</v>
      </c>
      <c r="H47" s="28" t="s">
        <v>49</v>
      </c>
      <c r="L47" s="28"/>
      <c r="M47" s="28" t="s">
        <v>7</v>
      </c>
      <c r="U47" s="22"/>
      <c r="Z47" s="22"/>
      <c r="AA47" s="22"/>
      <c r="AB47" s="22"/>
      <c r="AC47" s="22"/>
      <c r="AD47" s="22"/>
      <c r="AE47" s="22"/>
      <c r="AF47" s="22"/>
      <c r="AG47" s="22"/>
      <c r="AH47" s="22"/>
      <c r="AI47" s="22"/>
    </row>
    <row r="48" spans="1:35" ht="15.75" thickBot="1" x14ac:dyDescent="0.3">
      <c r="B48" s="7"/>
      <c r="D48" s="81" t="s">
        <v>39</v>
      </c>
      <c r="E48" s="8"/>
      <c r="F48" s="10">
        <v>40</v>
      </c>
      <c r="H48" s="81" t="s">
        <v>39</v>
      </c>
      <c r="I48" s="8"/>
      <c r="J48" s="10">
        <v>1000</v>
      </c>
      <c r="L48" s="113" t="s">
        <v>39</v>
      </c>
      <c r="M48" s="114"/>
      <c r="N48" s="8"/>
      <c r="O48" s="10"/>
      <c r="U48" s="22"/>
      <c r="Z48" s="22"/>
      <c r="AA48" s="22"/>
      <c r="AB48" s="22"/>
      <c r="AC48" s="22"/>
      <c r="AD48" s="22"/>
      <c r="AE48" s="22"/>
      <c r="AF48" s="22"/>
      <c r="AG48" s="22"/>
      <c r="AH48" s="22"/>
      <c r="AI48" s="22"/>
    </row>
    <row r="49" spans="2:35" x14ac:dyDescent="0.25">
      <c r="B49" s="13"/>
      <c r="D49" s="4"/>
      <c r="E49" s="6"/>
      <c r="H49" s="4"/>
      <c r="I49" s="6"/>
      <c r="L49" s="4"/>
      <c r="M49" s="4"/>
      <c r="N49" s="6"/>
      <c r="U49" s="22"/>
      <c r="Z49" s="22"/>
      <c r="AA49" s="22"/>
      <c r="AB49" s="22"/>
      <c r="AC49" s="22"/>
      <c r="AD49" s="22"/>
      <c r="AE49" s="22"/>
      <c r="AF49" s="22"/>
      <c r="AG49" s="22"/>
      <c r="AH49" s="22"/>
      <c r="AI49" s="22"/>
    </row>
    <row r="50" spans="2:35" ht="15.75" x14ac:dyDescent="0.25">
      <c r="B50" s="17"/>
      <c r="C50" s="1"/>
      <c r="D50" s="15" t="s">
        <v>59</v>
      </c>
      <c r="E50" s="18"/>
      <c r="F50" s="18"/>
      <c r="H50" s="15" t="s">
        <v>59</v>
      </c>
      <c r="I50" s="18"/>
      <c r="J50" s="18"/>
      <c r="L50" s="15" t="s">
        <v>59</v>
      </c>
      <c r="M50" s="15"/>
      <c r="N50" s="18"/>
      <c r="O50" s="18"/>
    </row>
    <row r="52" spans="2:35" x14ac:dyDescent="0.25">
      <c r="B52" s="13"/>
      <c r="D52" s="75" t="s">
        <v>35</v>
      </c>
      <c r="F52" s="20">
        <v>30</v>
      </c>
      <c r="H52" s="75" t="s">
        <v>35</v>
      </c>
      <c r="J52" s="20">
        <v>30</v>
      </c>
      <c r="L52" s="116" t="s">
        <v>35</v>
      </c>
      <c r="M52" s="111"/>
      <c r="O52" s="20">
        <v>30</v>
      </c>
    </row>
    <row r="53" spans="2:35" x14ac:dyDescent="0.25">
      <c r="D53" s="76"/>
      <c r="H53" s="76"/>
      <c r="L53" s="76"/>
      <c r="M53" s="76"/>
    </row>
    <row r="54" spans="2:35" x14ac:dyDescent="0.25">
      <c r="B54" s="13"/>
      <c r="D54" s="75" t="s">
        <v>55</v>
      </c>
      <c r="F54" s="21">
        <v>20</v>
      </c>
      <c r="H54" s="75" t="s">
        <v>55</v>
      </c>
      <c r="J54" s="21">
        <v>40</v>
      </c>
      <c r="L54" s="116" t="s">
        <v>55</v>
      </c>
      <c r="M54" s="111"/>
      <c r="O54" s="21">
        <v>25</v>
      </c>
    </row>
    <row r="55" spans="2:35" x14ac:dyDescent="0.25">
      <c r="D55" s="76"/>
      <c r="H55" s="76"/>
      <c r="L55" s="76"/>
      <c r="M55" s="76"/>
    </row>
    <row r="56" spans="2:35" x14ac:dyDescent="0.25">
      <c r="B56" s="13"/>
      <c r="D56" s="75" t="s">
        <v>36</v>
      </c>
      <c r="F56" s="21">
        <v>10</v>
      </c>
      <c r="H56" s="75" t="s">
        <v>36</v>
      </c>
      <c r="J56" s="21">
        <v>10</v>
      </c>
      <c r="L56" s="116" t="s">
        <v>36</v>
      </c>
      <c r="M56" s="111"/>
      <c r="O56" s="21">
        <v>10</v>
      </c>
    </row>
    <row r="58" spans="2:35" ht="15.75" x14ac:dyDescent="0.25">
      <c r="D58" s="16" t="s">
        <v>60</v>
      </c>
      <c r="E58" s="19"/>
      <c r="F58" s="19"/>
      <c r="H58" s="16" t="s">
        <v>60</v>
      </c>
      <c r="I58" s="19"/>
      <c r="J58" s="19"/>
      <c r="L58" s="16" t="s">
        <v>60</v>
      </c>
      <c r="M58" s="16"/>
      <c r="N58" s="19"/>
      <c r="O58" s="19"/>
    </row>
    <row r="59" spans="2:35" x14ac:dyDescent="0.25">
      <c r="D59" s="43"/>
      <c r="H59" s="43"/>
      <c r="L59" s="43"/>
      <c r="M59" s="43"/>
    </row>
    <row r="60" spans="2:35" x14ac:dyDescent="0.25">
      <c r="D60" s="77" t="s">
        <v>30</v>
      </c>
      <c r="F60" s="44">
        <f>(F48*F54*(86400/F56)*F52)/1000000</f>
        <v>207.36</v>
      </c>
      <c r="G60" s="11"/>
      <c r="H60" s="77" t="s">
        <v>30</v>
      </c>
      <c r="J60" s="44">
        <f>(J48*J54*(86400/J56)*J52)/1000000</f>
        <v>10368</v>
      </c>
      <c r="L60" s="119" t="s">
        <v>30</v>
      </c>
      <c r="M60" s="118"/>
      <c r="O60" s="44">
        <f>(O48*O54*(86400/O56)*O52)/1000000</f>
        <v>0</v>
      </c>
    </row>
    <row r="61" spans="2:35" s="1" customFormat="1" ht="5.25" customHeight="1" x14ac:dyDescent="0.25">
      <c r="B61"/>
      <c r="C61"/>
      <c r="D61"/>
      <c r="E61"/>
      <c r="F61"/>
      <c r="G61"/>
      <c r="H61"/>
      <c r="I61"/>
      <c r="J61"/>
      <c r="K61"/>
      <c r="L61"/>
      <c r="M61"/>
      <c r="N61"/>
      <c r="O61"/>
      <c r="U61" s="26"/>
      <c r="W61" s="26"/>
      <c r="X61" s="26"/>
      <c r="Y61" s="26"/>
      <c r="Z61" s="26"/>
      <c r="AA61" s="26"/>
      <c r="AB61" s="26"/>
      <c r="AC61" s="26"/>
      <c r="AD61" s="26"/>
      <c r="AE61" s="26"/>
      <c r="AF61" s="26"/>
      <c r="AG61" s="26"/>
      <c r="AH61" s="26"/>
      <c r="AI61" s="26"/>
    </row>
    <row r="62" spans="2:35" x14ac:dyDescent="0.25">
      <c r="D62" s="28" t="s">
        <v>26</v>
      </c>
      <c r="H62" s="28" t="s">
        <v>26</v>
      </c>
      <c r="L62" s="28"/>
      <c r="M62" s="28" t="s">
        <v>26</v>
      </c>
      <c r="U62" s="22"/>
      <c r="Y62" s="22"/>
      <c r="Z62" s="22"/>
      <c r="AA62" s="22"/>
      <c r="AB62" s="22"/>
      <c r="AC62" s="22"/>
      <c r="AD62" s="22"/>
      <c r="AE62" s="22"/>
      <c r="AF62" s="22"/>
      <c r="AG62" s="22"/>
      <c r="AH62" s="22"/>
      <c r="AI62" s="22"/>
    </row>
    <row r="63" spans="2:35" x14ac:dyDescent="0.25">
      <c r="B63" s="13"/>
      <c r="D63" s="87" t="s">
        <v>6</v>
      </c>
      <c r="F63" s="82">
        <f>INDEX($Y$7:$Y$54,MATCH($F$45,$X$7:$X$54,0),1)</f>
        <v>1.5</v>
      </c>
      <c r="G63" s="11"/>
      <c r="H63" s="87" t="s">
        <v>6</v>
      </c>
      <c r="J63" s="82">
        <f>INDEX($Y$7:$Y$54,MATCH($F$45,$X$7:$X$54,0),1)</f>
        <v>1.5</v>
      </c>
      <c r="L63" s="119" t="s">
        <v>6</v>
      </c>
      <c r="M63" s="118"/>
      <c r="O63" s="82">
        <f>INDEX($Y$7:$Y$54,MATCH(O$45,$X$7:$X$54,0),1)</f>
        <v>1.5</v>
      </c>
      <c r="U63" s="22"/>
      <c r="Y63" s="22"/>
      <c r="Z63" s="22"/>
      <c r="AA63" s="22"/>
      <c r="AB63" s="22"/>
      <c r="AC63" s="22"/>
      <c r="AD63" s="22"/>
      <c r="AE63" s="22"/>
      <c r="AF63" s="22"/>
      <c r="AG63" s="22"/>
      <c r="AH63" s="22"/>
      <c r="AI63" s="22"/>
    </row>
    <row r="64" spans="2:35" x14ac:dyDescent="0.25">
      <c r="D64" s="43"/>
      <c r="H64" s="43"/>
      <c r="L64" s="43"/>
      <c r="M64" s="43"/>
    </row>
    <row r="65" spans="4:15" x14ac:dyDescent="0.25">
      <c r="D65" s="70" t="s">
        <v>20</v>
      </c>
      <c r="E65" s="5"/>
      <c r="F65" s="71">
        <f>F60*F63</f>
        <v>311.04000000000002</v>
      </c>
      <c r="G65" s="11"/>
      <c r="H65" s="70" t="s">
        <v>20</v>
      </c>
      <c r="I65" s="5"/>
      <c r="J65" s="71">
        <f>J60*J63</f>
        <v>15552</v>
      </c>
      <c r="L65" s="120" t="s">
        <v>20</v>
      </c>
      <c r="M65" s="120"/>
      <c r="O65" s="71">
        <f>O60*O63</f>
        <v>0</v>
      </c>
    </row>
  </sheetData>
  <mergeCells count="16">
    <mergeCell ref="Q7:Q28"/>
    <mergeCell ref="L60:M60"/>
    <mergeCell ref="L65:M65"/>
    <mergeCell ref="L45:M45"/>
    <mergeCell ref="L48:M48"/>
    <mergeCell ref="L63:M63"/>
    <mergeCell ref="L52:M52"/>
    <mergeCell ref="L54:M54"/>
    <mergeCell ref="L56:M56"/>
    <mergeCell ref="D5:F5"/>
    <mergeCell ref="H5:J5"/>
    <mergeCell ref="L5:O5"/>
    <mergeCell ref="D7:F40"/>
    <mergeCell ref="H7:J40"/>
    <mergeCell ref="L7:O30"/>
    <mergeCell ref="L32:O32"/>
  </mergeCells>
  <conditionalFormatting sqref="F48">
    <cfRule type="containsBlanks" dxfId="12" priority="3">
      <formula>LEN(TRIM(F48))=0</formula>
    </cfRule>
  </conditionalFormatting>
  <conditionalFormatting sqref="J48">
    <cfRule type="containsBlanks" dxfId="11" priority="2">
      <formula>LEN(TRIM(J48))=0</formula>
    </cfRule>
  </conditionalFormatting>
  <conditionalFormatting sqref="O48">
    <cfRule type="containsBlanks" dxfId="10" priority="1">
      <formula>LEN(TRIM(O48))=0</formula>
    </cfRule>
  </conditionalFormatting>
  <dataValidations count="1">
    <dataValidation type="list" allowBlank="1" showInputMessage="1" showErrorMessage="1" sqref="F45 J45 O45" xr:uid="{0BCA2CAF-FB98-458C-8BF5-86947D518F77}">
      <formula1>$X$7:$X$12</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2C034-4D4D-4CFF-9191-33BA55814F2D}">
  <dimension ref="A1:AI84"/>
  <sheetViews>
    <sheetView showGridLines="0" topLeftCell="A33" zoomScale="80" zoomScaleNormal="80" workbookViewId="0">
      <selection activeCell="H7" sqref="H7:J40"/>
    </sheetView>
  </sheetViews>
  <sheetFormatPr defaultColWidth="8.85546875" defaultRowHeight="15" x14ac:dyDescent="0.25"/>
  <cols>
    <col min="1" max="1" width="2.28515625" style="1" customWidth="1"/>
    <col min="2" max="2" width="3" customWidth="1"/>
    <col min="3" max="3" width="2.28515625" customWidth="1"/>
    <col min="4" max="4" width="46.28515625" customWidth="1"/>
    <col min="5" max="5" width="4.42578125" customWidth="1"/>
    <col min="6" max="6" width="22.28515625" bestFit="1" customWidth="1"/>
    <col min="7" max="7" width="3.85546875" customWidth="1"/>
    <col min="8" max="8" width="44.42578125" bestFit="1" customWidth="1"/>
    <col min="9" max="9" width="4.42578125" customWidth="1"/>
    <col min="10" max="10" width="23.42578125" customWidth="1"/>
    <col min="11" max="11" width="4" customWidth="1"/>
    <col min="12" max="12" width="23.28515625" customWidth="1"/>
    <col min="13" max="13" width="22.28515625" customWidth="1"/>
    <col min="14" max="14" width="4.42578125" customWidth="1"/>
    <col min="15" max="15" width="22.28515625" bestFit="1" customWidth="1"/>
    <col min="17" max="17" width="59.7109375" customWidth="1"/>
    <col min="22" max="22" width="3.42578125" style="22" customWidth="1"/>
    <col min="23" max="23" width="8.85546875" style="22"/>
    <col min="24" max="24" width="20.85546875" style="22" bestFit="1" customWidth="1"/>
    <col min="26" max="26" width="2.28515625" customWidth="1"/>
  </cols>
  <sheetData>
    <row r="1" spans="4:35" ht="6.75" customHeight="1" x14ac:dyDescent="0.25"/>
    <row r="2" spans="4:35" ht="6.75" customHeight="1" x14ac:dyDescent="0.25"/>
    <row r="3" spans="4:35" ht="6.75" customHeight="1" x14ac:dyDescent="0.25"/>
    <row r="4" spans="4:35" ht="6.75" customHeight="1" x14ac:dyDescent="0.25"/>
    <row r="5" spans="4:35" ht="18.75" x14ac:dyDescent="0.3">
      <c r="D5" s="89" t="s">
        <v>22</v>
      </c>
      <c r="E5" s="89"/>
      <c r="F5" s="90"/>
      <c r="H5" s="89" t="s">
        <v>21</v>
      </c>
      <c r="I5" s="89"/>
      <c r="J5" s="90"/>
      <c r="L5" s="91" t="s">
        <v>27</v>
      </c>
      <c r="M5" s="92"/>
      <c r="N5" s="92"/>
      <c r="O5" s="93"/>
      <c r="V5" s="59" t="s">
        <v>29</v>
      </c>
      <c r="W5" s="47"/>
      <c r="X5" s="48"/>
      <c r="Y5" s="49"/>
      <c r="Z5" s="50"/>
    </row>
    <row r="6" spans="4:35" x14ac:dyDescent="0.25">
      <c r="V6" s="51"/>
      <c r="W6" s="46" t="s">
        <v>28</v>
      </c>
      <c r="X6" s="45" t="s">
        <v>2</v>
      </c>
      <c r="Y6" s="46" t="s">
        <v>3</v>
      </c>
      <c r="Z6" s="52"/>
      <c r="AA6" s="22"/>
      <c r="AB6" s="22"/>
      <c r="AC6" s="22"/>
      <c r="AD6" s="22"/>
      <c r="AE6" s="22"/>
      <c r="AF6" s="22"/>
      <c r="AG6" s="22"/>
      <c r="AH6" s="22"/>
      <c r="AI6" s="22"/>
    </row>
    <row r="7" spans="4:35" ht="15" customHeight="1" x14ac:dyDescent="0.25">
      <c r="D7" s="94" t="s">
        <v>62</v>
      </c>
      <c r="E7" s="95"/>
      <c r="F7" s="96"/>
      <c r="H7" s="94" t="s">
        <v>61</v>
      </c>
      <c r="I7" s="95"/>
      <c r="J7" s="96"/>
      <c r="L7" s="94" t="s">
        <v>53</v>
      </c>
      <c r="M7" s="103"/>
      <c r="N7" s="95"/>
      <c r="O7" s="96"/>
      <c r="Q7" s="121" t="s">
        <v>58</v>
      </c>
      <c r="V7" s="51"/>
      <c r="W7" s="53" t="s">
        <v>4</v>
      </c>
      <c r="X7" s="54" t="s">
        <v>5</v>
      </c>
      <c r="Y7" s="55">
        <v>1.5</v>
      </c>
      <c r="Z7" s="52"/>
      <c r="AA7" s="22"/>
      <c r="AB7" s="22"/>
      <c r="AC7" s="22"/>
      <c r="AD7" s="22"/>
      <c r="AE7" s="22"/>
      <c r="AF7" s="22"/>
      <c r="AG7" s="22"/>
      <c r="AH7" s="22"/>
      <c r="AI7" s="22"/>
    </row>
    <row r="8" spans="4:35" x14ac:dyDescent="0.25">
      <c r="D8" s="97"/>
      <c r="E8" s="98"/>
      <c r="F8" s="99"/>
      <c r="H8" s="97"/>
      <c r="I8" s="98"/>
      <c r="J8" s="99"/>
      <c r="L8" s="97"/>
      <c r="M8" s="98"/>
      <c r="N8" s="98"/>
      <c r="O8" s="99"/>
      <c r="Q8" s="124"/>
      <c r="V8" s="51"/>
      <c r="W8" s="53" t="s">
        <v>8</v>
      </c>
      <c r="X8" s="54" t="s">
        <v>16</v>
      </c>
      <c r="Y8" s="55">
        <v>1.5</v>
      </c>
      <c r="Z8" s="52"/>
      <c r="AA8" s="22"/>
      <c r="AB8" s="22"/>
      <c r="AC8" s="22"/>
      <c r="AD8" s="22"/>
      <c r="AE8" s="22"/>
      <c r="AF8" s="22"/>
      <c r="AG8" s="22"/>
      <c r="AH8" s="22"/>
      <c r="AI8" s="22"/>
    </row>
    <row r="9" spans="4:35" ht="15" customHeight="1" x14ac:dyDescent="0.25">
      <c r="D9" s="97"/>
      <c r="E9" s="98"/>
      <c r="F9" s="99"/>
      <c r="H9" s="97"/>
      <c r="I9" s="98"/>
      <c r="J9" s="99"/>
      <c r="L9" s="97"/>
      <c r="M9" s="98"/>
      <c r="N9" s="98"/>
      <c r="O9" s="99"/>
      <c r="Q9" s="124"/>
      <c r="V9" s="51"/>
      <c r="W9" s="53" t="s">
        <v>9</v>
      </c>
      <c r="X9" s="54" t="s">
        <v>13</v>
      </c>
      <c r="Y9" s="55">
        <v>1.65</v>
      </c>
      <c r="Z9" s="52"/>
      <c r="AA9" s="22"/>
      <c r="AB9" s="22"/>
      <c r="AC9" s="22"/>
      <c r="AD9" s="22"/>
      <c r="AE9" s="22"/>
      <c r="AF9" s="22"/>
      <c r="AG9" s="22"/>
      <c r="AH9" s="22"/>
      <c r="AI9" s="22"/>
    </row>
    <row r="10" spans="4:35" x14ac:dyDescent="0.25">
      <c r="D10" s="97"/>
      <c r="E10" s="98"/>
      <c r="F10" s="99"/>
      <c r="H10" s="97"/>
      <c r="I10" s="98"/>
      <c r="J10" s="99"/>
      <c r="L10" s="97"/>
      <c r="M10" s="98"/>
      <c r="N10" s="98"/>
      <c r="O10" s="99"/>
      <c r="Q10" s="124"/>
      <c r="V10" s="51"/>
      <c r="W10" s="53" t="s">
        <v>10</v>
      </c>
      <c r="X10" s="54" t="s">
        <v>14</v>
      </c>
      <c r="Y10" s="55">
        <v>1.65</v>
      </c>
      <c r="Z10" s="52"/>
      <c r="AA10" s="22"/>
      <c r="AB10" s="22"/>
      <c r="AC10" s="22"/>
      <c r="AD10" s="22"/>
      <c r="AE10" s="22"/>
      <c r="AF10" s="22"/>
      <c r="AG10" s="22"/>
      <c r="AH10" s="22"/>
      <c r="AI10" s="22"/>
    </row>
    <row r="11" spans="4:35" x14ac:dyDescent="0.25">
      <c r="D11" s="97"/>
      <c r="E11" s="98"/>
      <c r="F11" s="99"/>
      <c r="H11" s="97"/>
      <c r="I11" s="98"/>
      <c r="J11" s="99"/>
      <c r="L11" s="97"/>
      <c r="M11" s="98"/>
      <c r="N11" s="98"/>
      <c r="O11" s="99"/>
      <c r="Q11" s="124"/>
      <c r="V11" s="51"/>
      <c r="W11" s="53" t="s">
        <v>11</v>
      </c>
      <c r="X11" s="54" t="s">
        <v>15</v>
      </c>
      <c r="Y11" s="55">
        <v>1.65</v>
      </c>
      <c r="Z11" s="52"/>
      <c r="AA11" s="22"/>
      <c r="AB11" s="22"/>
      <c r="AC11" s="22"/>
      <c r="AD11" s="22"/>
      <c r="AE11" s="22"/>
      <c r="AF11" s="22"/>
      <c r="AG11" s="22"/>
      <c r="AH11" s="22"/>
      <c r="AI11" s="22"/>
    </row>
    <row r="12" spans="4:35" x14ac:dyDescent="0.25">
      <c r="D12" s="97"/>
      <c r="E12" s="98"/>
      <c r="F12" s="99"/>
      <c r="H12" s="97"/>
      <c r="I12" s="98"/>
      <c r="J12" s="99"/>
      <c r="L12" s="97"/>
      <c r="M12" s="98"/>
      <c r="N12" s="98"/>
      <c r="O12" s="99"/>
      <c r="Q12" s="124"/>
      <c r="V12" s="51"/>
      <c r="W12" s="53" t="s">
        <v>12</v>
      </c>
      <c r="X12" s="54" t="s">
        <v>17</v>
      </c>
      <c r="Y12" s="55">
        <v>1.65</v>
      </c>
      <c r="Z12" s="52"/>
      <c r="AA12" s="22"/>
      <c r="AB12" s="22"/>
      <c r="AC12" s="22"/>
      <c r="AD12" s="22"/>
      <c r="AE12" s="22"/>
      <c r="AF12" s="22"/>
      <c r="AG12" s="22"/>
      <c r="AH12" s="22"/>
      <c r="AI12" s="22"/>
    </row>
    <row r="13" spans="4:35" x14ac:dyDescent="0.25">
      <c r="D13" s="97"/>
      <c r="E13" s="98"/>
      <c r="F13" s="99"/>
      <c r="H13" s="97"/>
      <c r="I13" s="98"/>
      <c r="J13" s="99"/>
      <c r="L13" s="97"/>
      <c r="M13" s="98"/>
      <c r="N13" s="98"/>
      <c r="O13" s="99"/>
      <c r="Q13" s="124"/>
      <c r="V13" s="56"/>
      <c r="W13" s="57"/>
      <c r="X13" s="57"/>
      <c r="Y13" s="34"/>
      <c r="Z13" s="58"/>
      <c r="AA13" s="22"/>
      <c r="AB13" s="22"/>
      <c r="AC13" s="22"/>
      <c r="AD13" s="22"/>
      <c r="AE13" s="22"/>
      <c r="AF13" s="22"/>
      <c r="AG13" s="22"/>
      <c r="AH13" s="22"/>
      <c r="AI13" s="22"/>
    </row>
    <row r="14" spans="4:35" x14ac:dyDescent="0.25">
      <c r="D14" s="97"/>
      <c r="E14" s="98"/>
      <c r="F14" s="99"/>
      <c r="H14" s="97"/>
      <c r="I14" s="98"/>
      <c r="J14" s="99"/>
      <c r="L14" s="97"/>
      <c r="M14" s="98"/>
      <c r="N14" s="98"/>
      <c r="O14" s="99"/>
      <c r="Q14" s="124"/>
      <c r="Z14" s="22"/>
      <c r="AA14" s="22"/>
      <c r="AB14" s="22"/>
      <c r="AC14" s="22"/>
      <c r="AD14" s="22"/>
      <c r="AE14" s="22"/>
      <c r="AF14" s="22"/>
      <c r="AG14" s="22"/>
      <c r="AH14" s="22"/>
      <c r="AI14" s="22"/>
    </row>
    <row r="15" spans="4:35" x14ac:dyDescent="0.25">
      <c r="D15" s="97"/>
      <c r="E15" s="98"/>
      <c r="F15" s="99"/>
      <c r="H15" s="97"/>
      <c r="I15" s="98"/>
      <c r="J15" s="99"/>
      <c r="L15" s="97"/>
      <c r="M15" s="98"/>
      <c r="N15" s="98"/>
      <c r="O15" s="99"/>
      <c r="Q15" s="124"/>
      <c r="Y15" s="22"/>
      <c r="Z15" s="22"/>
      <c r="AA15" s="22"/>
      <c r="AB15" s="22"/>
      <c r="AC15" s="22"/>
      <c r="AD15" s="22"/>
      <c r="AE15" s="22"/>
      <c r="AF15" s="22"/>
      <c r="AG15" s="22"/>
      <c r="AH15" s="22"/>
      <c r="AI15" s="22"/>
    </row>
    <row r="16" spans="4:35" x14ac:dyDescent="0.25">
      <c r="D16" s="97"/>
      <c r="E16" s="98"/>
      <c r="F16" s="99"/>
      <c r="H16" s="97"/>
      <c r="I16" s="98"/>
      <c r="J16" s="99"/>
      <c r="L16" s="97"/>
      <c r="M16" s="98"/>
      <c r="N16" s="98"/>
      <c r="O16" s="99"/>
      <c r="Q16" s="124"/>
      <c r="Y16" s="22"/>
      <c r="Z16" s="22"/>
      <c r="AA16" s="22"/>
      <c r="AB16" s="22"/>
      <c r="AC16" s="22"/>
      <c r="AD16" s="22"/>
      <c r="AE16" s="22"/>
      <c r="AF16" s="22"/>
      <c r="AG16" s="22"/>
      <c r="AH16" s="22"/>
      <c r="AI16" s="22"/>
    </row>
    <row r="17" spans="4:35" x14ac:dyDescent="0.25">
      <c r="D17" s="97"/>
      <c r="E17" s="98"/>
      <c r="F17" s="99"/>
      <c r="H17" s="97"/>
      <c r="I17" s="98"/>
      <c r="J17" s="99"/>
      <c r="L17" s="97"/>
      <c r="M17" s="98"/>
      <c r="N17" s="98"/>
      <c r="O17" s="99"/>
      <c r="Q17" s="124"/>
      <c r="Y17" s="22"/>
      <c r="Z17" s="22"/>
      <c r="AA17" s="22"/>
      <c r="AB17" s="22"/>
      <c r="AC17" s="22"/>
      <c r="AD17" s="22"/>
      <c r="AE17" s="22"/>
      <c r="AF17" s="22"/>
      <c r="AG17" s="22"/>
      <c r="AH17" s="22"/>
      <c r="AI17" s="22"/>
    </row>
    <row r="18" spans="4:35" x14ac:dyDescent="0.25">
      <c r="D18" s="97"/>
      <c r="E18" s="98"/>
      <c r="F18" s="99"/>
      <c r="H18" s="97"/>
      <c r="I18" s="98"/>
      <c r="J18" s="99"/>
      <c r="L18" s="97"/>
      <c r="M18" s="98"/>
      <c r="N18" s="98"/>
      <c r="O18" s="99"/>
      <c r="Q18" s="124"/>
      <c r="Y18" s="22"/>
      <c r="Z18" s="22"/>
      <c r="AA18" s="22"/>
      <c r="AB18" s="22"/>
      <c r="AC18" s="22"/>
      <c r="AD18" s="22"/>
      <c r="AE18" s="22"/>
      <c r="AF18" s="22"/>
      <c r="AG18" s="22"/>
      <c r="AH18" s="22"/>
      <c r="AI18" s="22"/>
    </row>
    <row r="19" spans="4:35" x14ac:dyDescent="0.25">
      <c r="D19" s="97"/>
      <c r="E19" s="98"/>
      <c r="F19" s="99"/>
      <c r="H19" s="97"/>
      <c r="I19" s="98"/>
      <c r="J19" s="99"/>
      <c r="L19" s="97"/>
      <c r="M19" s="98"/>
      <c r="N19" s="98"/>
      <c r="O19" s="99"/>
      <c r="Q19" s="124"/>
      <c r="Y19" s="22"/>
      <c r="Z19" s="22"/>
      <c r="AA19" s="22"/>
      <c r="AB19" s="22"/>
      <c r="AC19" s="22"/>
      <c r="AD19" s="22"/>
      <c r="AE19" s="22"/>
      <c r="AF19" s="22"/>
      <c r="AG19" s="22"/>
      <c r="AH19" s="22"/>
      <c r="AI19" s="22"/>
    </row>
    <row r="20" spans="4:35" x14ac:dyDescent="0.25">
      <c r="D20" s="97"/>
      <c r="E20" s="98"/>
      <c r="F20" s="99"/>
      <c r="H20" s="97"/>
      <c r="I20" s="98"/>
      <c r="J20" s="99"/>
      <c r="L20" s="97"/>
      <c r="M20" s="98"/>
      <c r="N20" s="98"/>
      <c r="O20" s="99"/>
      <c r="Q20" s="124"/>
      <c r="Y20" s="22"/>
      <c r="Z20" s="22"/>
      <c r="AA20" s="22"/>
      <c r="AB20" s="22"/>
      <c r="AC20" s="22"/>
      <c r="AD20" s="22"/>
      <c r="AE20" s="22"/>
      <c r="AF20" s="22"/>
      <c r="AG20" s="22"/>
      <c r="AH20" s="22"/>
      <c r="AI20" s="22"/>
    </row>
    <row r="21" spans="4:35" x14ac:dyDescent="0.25">
      <c r="D21" s="97"/>
      <c r="E21" s="98"/>
      <c r="F21" s="99"/>
      <c r="H21" s="97"/>
      <c r="I21" s="98"/>
      <c r="J21" s="99"/>
      <c r="L21" s="97"/>
      <c r="M21" s="98"/>
      <c r="N21" s="98"/>
      <c r="O21" s="99"/>
      <c r="Q21" s="124"/>
      <c r="Y21" s="22"/>
      <c r="Z21" s="22"/>
      <c r="AA21" s="22"/>
      <c r="AB21" s="22"/>
      <c r="AC21" s="22"/>
      <c r="AD21" s="22"/>
      <c r="AE21" s="22"/>
      <c r="AF21" s="22"/>
      <c r="AG21" s="22"/>
      <c r="AH21" s="22"/>
      <c r="AI21" s="22"/>
    </row>
    <row r="22" spans="4:35" x14ac:dyDescent="0.25">
      <c r="D22" s="97"/>
      <c r="E22" s="98"/>
      <c r="F22" s="99"/>
      <c r="H22" s="97"/>
      <c r="I22" s="98"/>
      <c r="J22" s="99"/>
      <c r="L22" s="97"/>
      <c r="M22" s="98"/>
      <c r="N22" s="98"/>
      <c r="O22" s="99"/>
      <c r="Q22" s="124"/>
      <c r="Y22" s="22"/>
      <c r="Z22" s="22"/>
      <c r="AA22" s="22"/>
      <c r="AB22" s="22"/>
      <c r="AC22" s="22"/>
      <c r="AD22" s="22"/>
      <c r="AE22" s="22"/>
      <c r="AF22" s="22"/>
      <c r="AG22" s="22"/>
      <c r="AH22" s="22"/>
      <c r="AI22" s="22"/>
    </row>
    <row r="23" spans="4:35" x14ac:dyDescent="0.25">
      <c r="D23" s="97"/>
      <c r="E23" s="98"/>
      <c r="F23" s="99"/>
      <c r="H23" s="97"/>
      <c r="I23" s="98"/>
      <c r="J23" s="99"/>
      <c r="L23" s="97"/>
      <c r="M23" s="98"/>
      <c r="N23" s="98"/>
      <c r="O23" s="99"/>
      <c r="Q23" s="124"/>
      <c r="Y23" s="22"/>
      <c r="Z23" s="22"/>
      <c r="AA23" s="22"/>
      <c r="AB23" s="22"/>
      <c r="AC23" s="22"/>
      <c r="AD23" s="22"/>
      <c r="AE23" s="22"/>
      <c r="AF23" s="22"/>
      <c r="AG23" s="22"/>
      <c r="AH23" s="22"/>
      <c r="AI23" s="22"/>
    </row>
    <row r="24" spans="4:35" x14ac:dyDescent="0.25">
      <c r="D24" s="97"/>
      <c r="E24" s="98"/>
      <c r="F24" s="99"/>
      <c r="H24" s="97"/>
      <c r="I24" s="98"/>
      <c r="J24" s="99"/>
      <c r="L24" s="97"/>
      <c r="M24" s="98"/>
      <c r="N24" s="98"/>
      <c r="O24" s="99"/>
      <c r="Q24" s="124"/>
      <c r="Y24" s="22"/>
      <c r="Z24" s="22"/>
      <c r="AA24" s="22"/>
      <c r="AB24" s="22"/>
      <c r="AC24" s="22"/>
      <c r="AD24" s="22"/>
      <c r="AE24" s="22"/>
      <c r="AF24" s="22"/>
      <c r="AG24" s="22"/>
      <c r="AH24" s="22"/>
      <c r="AI24" s="22"/>
    </row>
    <row r="25" spans="4:35" x14ac:dyDescent="0.25">
      <c r="D25" s="97"/>
      <c r="E25" s="98"/>
      <c r="F25" s="99"/>
      <c r="H25" s="97"/>
      <c r="I25" s="98"/>
      <c r="J25" s="99"/>
      <c r="L25" s="97"/>
      <c r="M25" s="98"/>
      <c r="N25" s="98"/>
      <c r="O25" s="99"/>
      <c r="Q25" s="124"/>
      <c r="Y25" s="22"/>
      <c r="Z25" s="22"/>
      <c r="AA25" s="22"/>
      <c r="AB25" s="22"/>
      <c r="AC25" s="22"/>
      <c r="AD25" s="22"/>
      <c r="AE25" s="22"/>
      <c r="AF25" s="22"/>
      <c r="AG25" s="22"/>
      <c r="AH25" s="22"/>
      <c r="AI25" s="22"/>
    </row>
    <row r="26" spans="4:35" x14ac:dyDescent="0.25">
      <c r="D26" s="97"/>
      <c r="E26" s="98"/>
      <c r="F26" s="99"/>
      <c r="H26" s="97"/>
      <c r="I26" s="98"/>
      <c r="J26" s="99"/>
      <c r="L26" s="97"/>
      <c r="M26" s="98"/>
      <c r="N26" s="98"/>
      <c r="O26" s="99"/>
      <c r="Q26" s="124"/>
      <c r="Y26" s="22"/>
      <c r="Z26" s="22"/>
      <c r="AA26" s="22"/>
      <c r="AB26" s="22"/>
      <c r="AC26" s="22"/>
      <c r="AD26" s="22"/>
      <c r="AE26" s="22"/>
      <c r="AF26" s="22"/>
      <c r="AG26" s="22"/>
      <c r="AH26" s="22"/>
      <c r="AI26" s="22"/>
    </row>
    <row r="27" spans="4:35" x14ac:dyDescent="0.25">
      <c r="D27" s="97"/>
      <c r="E27" s="98"/>
      <c r="F27" s="99"/>
      <c r="H27" s="97"/>
      <c r="I27" s="98"/>
      <c r="J27" s="99"/>
      <c r="L27" s="97"/>
      <c r="M27" s="98"/>
      <c r="N27" s="98"/>
      <c r="O27" s="99"/>
      <c r="Q27" s="124"/>
      <c r="Y27" s="22"/>
      <c r="Z27" s="22"/>
      <c r="AA27" s="22"/>
      <c r="AB27" s="22"/>
      <c r="AC27" s="22"/>
      <c r="AD27" s="22"/>
      <c r="AE27" s="22"/>
      <c r="AF27" s="22"/>
      <c r="AG27" s="22"/>
      <c r="AH27" s="22"/>
      <c r="AI27" s="22"/>
    </row>
    <row r="28" spans="4:35" x14ac:dyDescent="0.25">
      <c r="D28" s="97"/>
      <c r="E28" s="98"/>
      <c r="F28" s="99"/>
      <c r="H28" s="97"/>
      <c r="I28" s="98"/>
      <c r="J28" s="99"/>
      <c r="L28" s="97"/>
      <c r="M28" s="98"/>
      <c r="N28" s="98"/>
      <c r="O28" s="99"/>
      <c r="Q28" s="125"/>
      <c r="Y28" s="22"/>
      <c r="Z28" s="22"/>
      <c r="AA28" s="22"/>
      <c r="AB28" s="22"/>
      <c r="AC28" s="22"/>
      <c r="AD28" s="22"/>
      <c r="AE28" s="22"/>
      <c r="AF28" s="22"/>
      <c r="AG28" s="22"/>
      <c r="AH28" s="22"/>
      <c r="AI28" s="22"/>
    </row>
    <row r="29" spans="4:35" x14ac:dyDescent="0.25">
      <c r="D29" s="97"/>
      <c r="E29" s="98"/>
      <c r="F29" s="99"/>
      <c r="H29" s="97"/>
      <c r="I29" s="98"/>
      <c r="J29" s="99"/>
      <c r="L29" s="97"/>
      <c r="M29" s="98"/>
      <c r="N29" s="98"/>
      <c r="O29" s="99"/>
      <c r="Y29" s="22"/>
      <c r="Z29" s="22"/>
      <c r="AA29" s="22"/>
      <c r="AB29" s="22"/>
      <c r="AC29" s="22"/>
      <c r="AD29" s="22"/>
      <c r="AE29" s="22"/>
      <c r="AF29" s="22"/>
      <c r="AG29" s="22"/>
      <c r="AH29" s="22"/>
      <c r="AI29" s="22"/>
    </row>
    <row r="30" spans="4:35" x14ac:dyDescent="0.25">
      <c r="D30" s="97"/>
      <c r="E30" s="98"/>
      <c r="F30" s="99"/>
      <c r="H30" s="97"/>
      <c r="I30" s="98"/>
      <c r="J30" s="99"/>
      <c r="L30" s="104"/>
      <c r="M30" s="105"/>
      <c r="N30" s="105"/>
      <c r="O30" s="106"/>
      <c r="Y30" s="22"/>
      <c r="Z30" s="22"/>
      <c r="AA30" s="22"/>
      <c r="AB30" s="22"/>
      <c r="AC30" s="22"/>
      <c r="AD30" s="22"/>
      <c r="AE30" s="22"/>
      <c r="AF30" s="22"/>
      <c r="AG30" s="22"/>
      <c r="AH30" s="22"/>
      <c r="AI30" s="22"/>
    </row>
    <row r="31" spans="4:35" x14ac:dyDescent="0.25">
      <c r="D31" s="97"/>
      <c r="E31" s="98"/>
      <c r="F31" s="99"/>
      <c r="H31" s="97"/>
      <c r="I31" s="98"/>
      <c r="J31" s="99"/>
      <c r="P31" s="31"/>
      <c r="Q31" s="31"/>
      <c r="R31" s="31"/>
      <c r="S31" s="31"/>
      <c r="T31" s="31"/>
      <c r="U31" s="31"/>
      <c r="Y31" s="22"/>
      <c r="Z31" s="22"/>
      <c r="AA31" s="22"/>
      <c r="AB31" s="22"/>
      <c r="AC31" s="22"/>
      <c r="AD31" s="22"/>
      <c r="AE31" s="22"/>
      <c r="AF31" s="22"/>
      <c r="AG31" s="22"/>
      <c r="AH31" s="22"/>
      <c r="AI31" s="22"/>
    </row>
    <row r="32" spans="4:35" ht="18.75" x14ac:dyDescent="0.25">
      <c r="D32" s="97"/>
      <c r="E32" s="98"/>
      <c r="F32" s="99"/>
      <c r="H32" s="97"/>
      <c r="I32" s="98"/>
      <c r="J32" s="99"/>
      <c r="L32" s="107" t="s">
        <v>19</v>
      </c>
      <c r="M32" s="108"/>
      <c r="N32" s="108"/>
      <c r="O32" s="109"/>
      <c r="P32" s="1"/>
      <c r="Q32" s="1"/>
      <c r="R32" s="1"/>
      <c r="S32" s="1"/>
      <c r="T32" s="1"/>
      <c r="U32" s="1"/>
      <c r="Y32" s="22"/>
      <c r="Z32" s="22"/>
      <c r="AA32" s="22"/>
      <c r="AB32" s="22"/>
      <c r="AC32" s="22"/>
      <c r="AD32" s="22"/>
      <c r="AE32" s="22"/>
      <c r="AF32" s="22"/>
      <c r="AG32" s="22"/>
      <c r="AH32" s="22"/>
      <c r="AI32" s="22"/>
    </row>
    <row r="33" spans="1:35" x14ac:dyDescent="0.25">
      <c r="D33" s="97"/>
      <c r="E33" s="98"/>
      <c r="F33" s="99"/>
      <c r="H33" s="97"/>
      <c r="I33" s="98"/>
      <c r="J33" s="99"/>
      <c r="L33" s="64" t="s">
        <v>31</v>
      </c>
      <c r="M33" s="36" t="s">
        <v>0</v>
      </c>
      <c r="N33" s="36"/>
      <c r="O33" s="37" t="s">
        <v>1</v>
      </c>
      <c r="P33" s="29"/>
      <c r="Q33" s="88"/>
      <c r="R33" s="80"/>
      <c r="S33" s="80"/>
      <c r="T33" s="29"/>
      <c r="U33" s="29"/>
      <c r="Y33" s="22"/>
      <c r="Z33" s="22"/>
      <c r="AA33" s="22"/>
      <c r="AB33" s="22"/>
      <c r="AC33" s="22"/>
      <c r="AD33" s="22"/>
      <c r="AE33" s="22"/>
      <c r="AF33" s="22"/>
      <c r="AG33" s="22"/>
      <c r="AH33" s="22"/>
      <c r="AI33" s="22"/>
    </row>
    <row r="34" spans="1:35" ht="6.75" customHeight="1" x14ac:dyDescent="0.25">
      <c r="D34" s="97"/>
      <c r="E34" s="98"/>
      <c r="F34" s="99"/>
      <c r="H34" s="97"/>
      <c r="I34" s="98"/>
      <c r="J34" s="99"/>
      <c r="L34" s="65"/>
      <c r="M34" s="38"/>
      <c r="N34" s="38"/>
      <c r="O34" s="39"/>
      <c r="P34" s="30"/>
      <c r="Q34" s="30"/>
      <c r="R34" s="30"/>
      <c r="S34" s="30"/>
      <c r="T34" s="30"/>
      <c r="U34" s="30"/>
      <c r="Y34" s="22"/>
      <c r="Z34" s="22"/>
      <c r="AA34" s="22"/>
      <c r="AB34" s="22"/>
      <c r="AC34" s="22"/>
      <c r="AD34" s="22"/>
      <c r="AE34" s="22"/>
      <c r="AF34" s="22"/>
      <c r="AG34" s="22"/>
      <c r="AH34" s="22"/>
      <c r="AI34" s="22"/>
    </row>
    <row r="35" spans="1:35" ht="15.75" x14ac:dyDescent="0.25">
      <c r="D35" s="97"/>
      <c r="E35" s="98"/>
      <c r="F35" s="99"/>
      <c r="H35" s="97"/>
      <c r="I35" s="98"/>
      <c r="J35" s="99"/>
      <c r="L35" s="68" t="s">
        <v>34</v>
      </c>
      <c r="M35" s="63">
        <f>O84</f>
        <v>0</v>
      </c>
      <c r="N35" s="40"/>
      <c r="O35" s="72">
        <f>M35*12</f>
        <v>0</v>
      </c>
      <c r="P35" s="33"/>
      <c r="Q35" s="33"/>
      <c r="R35" s="33"/>
      <c r="S35" s="33"/>
      <c r="T35" s="33"/>
      <c r="U35" s="33"/>
      <c r="Y35" s="22"/>
      <c r="Z35" s="22"/>
      <c r="AA35" s="22"/>
      <c r="AB35" s="22"/>
      <c r="AC35" s="22"/>
      <c r="AD35" s="22"/>
      <c r="AE35" s="22"/>
      <c r="AF35" s="22"/>
      <c r="AG35" s="22"/>
      <c r="AH35" s="22"/>
      <c r="AI35" s="22"/>
    </row>
    <row r="36" spans="1:35" ht="4.5" customHeight="1" x14ac:dyDescent="0.25">
      <c r="D36" s="97"/>
      <c r="E36" s="98"/>
      <c r="F36" s="99"/>
      <c r="H36" s="97"/>
      <c r="I36" s="98"/>
      <c r="J36" s="99"/>
      <c r="L36" s="66"/>
      <c r="M36" s="38"/>
      <c r="N36" s="38"/>
      <c r="O36" s="73"/>
      <c r="Y36" s="22"/>
      <c r="Z36" s="22"/>
      <c r="AA36" s="22"/>
      <c r="AB36" s="22"/>
      <c r="AC36" s="22"/>
      <c r="AD36" s="22"/>
      <c r="AE36" s="22"/>
      <c r="AF36" s="22"/>
      <c r="AG36" s="22"/>
      <c r="AH36" s="22"/>
      <c r="AI36" s="22"/>
    </row>
    <row r="37" spans="1:35" ht="15.75" x14ac:dyDescent="0.25">
      <c r="D37" s="97"/>
      <c r="E37" s="98"/>
      <c r="F37" s="99"/>
      <c r="H37" s="97"/>
      <c r="I37" s="98"/>
      <c r="J37" s="99"/>
      <c r="L37" s="35" t="s">
        <v>32</v>
      </c>
      <c r="M37" s="69">
        <f>F84</f>
        <v>311.04000000000002</v>
      </c>
      <c r="N37" s="40"/>
      <c r="O37" s="74">
        <f>M37*12</f>
        <v>3732.4800000000005</v>
      </c>
      <c r="Y37" s="22"/>
      <c r="Z37" s="22"/>
      <c r="AA37" s="22"/>
      <c r="AB37" s="22"/>
      <c r="AC37" s="22"/>
      <c r="AD37" s="22"/>
      <c r="AE37" s="22"/>
      <c r="AF37" s="22"/>
      <c r="AG37" s="22"/>
      <c r="AH37" s="22"/>
      <c r="AI37" s="22"/>
    </row>
    <row r="38" spans="1:35" ht="3.75" customHeight="1" x14ac:dyDescent="0.25">
      <c r="D38" s="97"/>
      <c r="E38" s="98"/>
      <c r="F38" s="99"/>
      <c r="H38" s="97"/>
      <c r="I38" s="98"/>
      <c r="J38" s="99"/>
      <c r="L38" s="67"/>
      <c r="M38" s="38"/>
      <c r="N38" s="38"/>
      <c r="O38" s="73"/>
      <c r="Y38" s="22"/>
      <c r="Z38" s="22"/>
      <c r="AA38" s="22"/>
      <c r="AB38" s="22"/>
      <c r="AC38" s="22"/>
      <c r="AD38" s="22"/>
      <c r="AE38" s="22"/>
      <c r="AF38" s="22"/>
      <c r="AG38" s="22"/>
      <c r="AH38" s="22"/>
      <c r="AI38" s="22"/>
    </row>
    <row r="39" spans="1:35" ht="15.75" x14ac:dyDescent="0.25">
      <c r="D39" s="97"/>
      <c r="E39" s="98"/>
      <c r="F39" s="99"/>
      <c r="H39" s="97"/>
      <c r="I39" s="98"/>
      <c r="J39" s="99"/>
      <c r="L39" s="35" t="s">
        <v>33</v>
      </c>
      <c r="M39" s="69">
        <f>J84</f>
        <v>15552</v>
      </c>
      <c r="N39" s="40"/>
      <c r="O39" s="74">
        <f>M39*12</f>
        <v>186624</v>
      </c>
      <c r="Y39" s="22"/>
      <c r="Z39" s="22"/>
      <c r="AA39" s="22"/>
      <c r="AB39" s="22"/>
      <c r="AC39" s="22"/>
      <c r="AD39" s="22"/>
      <c r="AE39" s="22"/>
      <c r="AF39" s="22"/>
      <c r="AG39" s="22"/>
      <c r="AH39" s="22"/>
      <c r="AI39" s="22"/>
    </row>
    <row r="40" spans="1:35" ht="8.25" customHeight="1" x14ac:dyDescent="0.25">
      <c r="D40" s="100"/>
      <c r="E40" s="101"/>
      <c r="F40" s="102"/>
      <c r="H40" s="100"/>
      <c r="I40" s="101"/>
      <c r="J40" s="102"/>
      <c r="L40" s="78"/>
      <c r="M40" s="34"/>
      <c r="N40" s="34"/>
      <c r="O40" s="79"/>
      <c r="Z40" s="22"/>
      <c r="AA40" s="22"/>
      <c r="AB40" s="22"/>
      <c r="AC40" s="22"/>
      <c r="AD40" s="22"/>
      <c r="AE40" s="22"/>
      <c r="AF40" s="22"/>
      <c r="AG40" s="22"/>
      <c r="AH40" s="22"/>
      <c r="AI40" s="22"/>
    </row>
    <row r="41" spans="1:35" x14ac:dyDescent="0.25">
      <c r="Z41" s="22"/>
      <c r="AA41" s="22"/>
      <c r="AB41" s="22"/>
      <c r="AC41" s="22"/>
      <c r="AD41" s="22"/>
      <c r="AE41" s="22"/>
      <c r="AF41" s="22"/>
      <c r="AG41" s="22"/>
      <c r="AH41" s="22"/>
      <c r="AI41" s="22"/>
    </row>
    <row r="42" spans="1:35" ht="18.75" x14ac:dyDescent="0.3">
      <c r="D42" s="14" t="s">
        <v>18</v>
      </c>
      <c r="E42" s="23"/>
      <c r="F42" s="23"/>
      <c r="H42" s="14" t="s">
        <v>18</v>
      </c>
      <c r="I42" s="23"/>
      <c r="J42" s="23"/>
      <c r="L42" s="14" t="s">
        <v>18</v>
      </c>
      <c r="M42" s="14"/>
      <c r="N42" s="23"/>
      <c r="O42" s="23"/>
      <c r="Z42" s="22"/>
      <c r="AA42" s="22"/>
      <c r="AB42" s="22"/>
      <c r="AC42" s="22"/>
      <c r="AD42" s="22"/>
      <c r="AE42" s="22"/>
      <c r="AF42" s="22"/>
      <c r="AG42" s="22"/>
      <c r="AH42" s="22"/>
      <c r="AI42" s="22"/>
    </row>
    <row r="43" spans="1:35" ht="1.5" customHeight="1" x14ac:dyDescent="0.25">
      <c r="Z43" s="22"/>
      <c r="AA43" s="22"/>
      <c r="AB43" s="22"/>
      <c r="AC43" s="22"/>
      <c r="AD43" s="22"/>
      <c r="AE43" s="22"/>
      <c r="AF43" s="22"/>
      <c r="AG43" s="22"/>
      <c r="AH43" s="22"/>
      <c r="AI43" s="22"/>
    </row>
    <row r="44" spans="1:35" ht="15.75" thickBot="1" x14ac:dyDescent="0.3">
      <c r="D44" s="28" t="s">
        <v>48</v>
      </c>
      <c r="H44" s="28" t="s">
        <v>48</v>
      </c>
      <c r="L44" s="28"/>
      <c r="M44" s="28" t="s">
        <v>48</v>
      </c>
      <c r="W44" s="60"/>
      <c r="Z44" s="22"/>
      <c r="AA44" s="22"/>
      <c r="AB44" s="22"/>
      <c r="AC44" s="22"/>
      <c r="AD44" s="22"/>
      <c r="AE44" s="22"/>
      <c r="AF44" s="22"/>
      <c r="AG44" s="22"/>
      <c r="AH44" s="22"/>
      <c r="AI44" s="22"/>
    </row>
    <row r="45" spans="1:35" ht="15.75" thickBot="1" x14ac:dyDescent="0.3">
      <c r="A45" s="2"/>
      <c r="B45" s="7"/>
      <c r="D45" s="81" t="s">
        <v>38</v>
      </c>
      <c r="E45" s="6"/>
      <c r="F45" s="12" t="s">
        <v>5</v>
      </c>
      <c r="H45" s="81" t="s">
        <v>38</v>
      </c>
      <c r="I45" s="6"/>
      <c r="J45" s="12" t="s">
        <v>5</v>
      </c>
      <c r="L45" s="113" t="s">
        <v>38</v>
      </c>
      <c r="M45" s="114"/>
      <c r="N45" s="6"/>
      <c r="O45" s="12" t="s">
        <v>5</v>
      </c>
      <c r="Z45" s="22"/>
      <c r="AA45" s="22"/>
      <c r="AB45" s="22"/>
      <c r="AC45" s="22"/>
      <c r="AD45" s="22"/>
      <c r="AE45" s="22"/>
      <c r="AF45" s="22"/>
      <c r="AG45" s="22"/>
      <c r="AH45" s="22"/>
      <c r="AI45" s="22"/>
    </row>
    <row r="46" spans="1:35" ht="3" customHeight="1" x14ac:dyDescent="0.25">
      <c r="A46" s="3"/>
      <c r="B46" s="13"/>
      <c r="D46" s="27"/>
      <c r="E46" s="6"/>
      <c r="F46" s="9"/>
      <c r="H46" s="27"/>
      <c r="I46" s="6"/>
      <c r="J46" s="9"/>
      <c r="L46" s="27"/>
      <c r="M46" s="27"/>
      <c r="N46" s="6"/>
      <c r="O46" s="9"/>
      <c r="Z46" s="22"/>
      <c r="AA46" s="22"/>
      <c r="AB46" s="22"/>
      <c r="AC46" s="22"/>
      <c r="AD46" s="22"/>
      <c r="AE46" s="22"/>
      <c r="AF46" s="22"/>
      <c r="AG46" s="22"/>
      <c r="AH46" s="22"/>
      <c r="AI46" s="22"/>
    </row>
    <row r="47" spans="1:35" ht="15.75" thickBot="1" x14ac:dyDescent="0.3">
      <c r="D47" s="28" t="s">
        <v>49</v>
      </c>
      <c r="H47" s="28" t="s">
        <v>49</v>
      </c>
      <c r="L47" s="28"/>
      <c r="M47" s="28" t="s">
        <v>49</v>
      </c>
      <c r="Z47" s="22"/>
      <c r="AA47" s="22"/>
      <c r="AB47" s="22"/>
      <c r="AC47" s="22"/>
      <c r="AD47" s="22"/>
      <c r="AE47" s="22"/>
      <c r="AF47" s="22"/>
      <c r="AG47" s="22"/>
      <c r="AH47" s="22"/>
      <c r="AI47" s="22"/>
    </row>
    <row r="48" spans="1:35" ht="15.75" thickBot="1" x14ac:dyDescent="0.3">
      <c r="B48" s="7"/>
      <c r="D48" s="81" t="s">
        <v>39</v>
      </c>
      <c r="E48" s="8"/>
      <c r="F48" s="10">
        <v>40</v>
      </c>
      <c r="H48" s="81" t="s">
        <v>39</v>
      </c>
      <c r="I48" s="8"/>
      <c r="J48" s="10">
        <v>1000</v>
      </c>
      <c r="L48" s="113" t="s">
        <v>39</v>
      </c>
      <c r="M48" s="115"/>
      <c r="N48" s="8"/>
      <c r="O48" s="10"/>
      <c r="Z48" s="22"/>
      <c r="AA48" s="22"/>
      <c r="AB48" s="22"/>
      <c r="AC48" s="22"/>
      <c r="AD48" s="22"/>
      <c r="AE48" s="22"/>
      <c r="AF48" s="22"/>
      <c r="AG48" s="22"/>
      <c r="AH48" s="22"/>
      <c r="AI48" s="22"/>
    </row>
    <row r="49" spans="2:35" ht="1.5" customHeight="1" x14ac:dyDescent="0.25">
      <c r="B49" s="13"/>
      <c r="D49" s="4"/>
      <c r="E49" s="6"/>
      <c r="H49" s="4"/>
      <c r="I49" s="6"/>
      <c r="L49" s="4"/>
      <c r="M49" s="4"/>
      <c r="N49" s="6"/>
      <c r="Z49" s="22"/>
      <c r="AA49" s="22"/>
      <c r="AB49" s="22"/>
      <c r="AC49" s="22"/>
      <c r="AD49" s="22"/>
      <c r="AE49" s="22"/>
      <c r="AF49" s="22"/>
      <c r="AG49" s="22"/>
      <c r="AH49" s="22"/>
      <c r="AI49" s="22"/>
    </row>
    <row r="50" spans="2:35" ht="15.75" thickBot="1" x14ac:dyDescent="0.3">
      <c r="B50" s="13"/>
      <c r="D50" s="28" t="s">
        <v>49</v>
      </c>
      <c r="E50" s="6"/>
      <c r="H50" s="28" t="s">
        <v>49</v>
      </c>
      <c r="I50" s="6"/>
      <c r="L50" s="4"/>
      <c r="M50" s="28" t="s">
        <v>49</v>
      </c>
      <c r="N50" s="6"/>
      <c r="U50" s="1"/>
      <c r="Z50" s="22"/>
      <c r="AA50" s="22"/>
      <c r="AB50" s="22"/>
      <c r="AC50" s="22"/>
      <c r="AD50" s="22"/>
      <c r="AE50" s="22"/>
      <c r="AF50" s="22"/>
      <c r="AG50" s="22"/>
      <c r="AH50" s="22"/>
      <c r="AI50" s="22"/>
    </row>
    <row r="51" spans="2:35" ht="15.75" thickBot="1" x14ac:dyDescent="0.3">
      <c r="D51" s="81" t="s">
        <v>47</v>
      </c>
      <c r="E51" s="8"/>
      <c r="F51" s="10">
        <v>10</v>
      </c>
      <c r="H51" s="81" t="s">
        <v>47</v>
      </c>
      <c r="I51" s="8"/>
      <c r="J51" s="10">
        <v>20</v>
      </c>
      <c r="L51" s="113" t="s">
        <v>52</v>
      </c>
      <c r="M51" s="114"/>
      <c r="N51" s="8"/>
      <c r="O51" s="10"/>
      <c r="U51" s="1"/>
    </row>
    <row r="52" spans="2:35" ht="2.25" customHeight="1" x14ac:dyDescent="0.25">
      <c r="B52" s="13"/>
      <c r="D52" s="4"/>
      <c r="E52" s="6"/>
      <c r="H52" s="4"/>
      <c r="I52" s="6"/>
      <c r="L52" s="4"/>
      <c r="M52" s="4"/>
      <c r="N52" s="6"/>
      <c r="U52" s="1"/>
      <c r="Z52" s="22"/>
      <c r="AA52" s="22"/>
      <c r="AB52" s="22"/>
      <c r="AC52" s="22"/>
      <c r="AD52" s="22"/>
      <c r="AE52" s="22"/>
      <c r="AF52" s="22"/>
      <c r="AG52" s="22"/>
      <c r="AH52" s="22"/>
      <c r="AI52" s="22"/>
    </row>
    <row r="53" spans="2:35" ht="15.75" thickBot="1" x14ac:dyDescent="0.3">
      <c r="D53" s="28" t="s">
        <v>49</v>
      </c>
      <c r="H53" s="28" t="s">
        <v>49</v>
      </c>
      <c r="L53" s="28"/>
      <c r="M53" s="28" t="s">
        <v>49</v>
      </c>
      <c r="U53" s="1"/>
      <c r="Z53" s="22"/>
      <c r="AA53" s="22"/>
      <c r="AB53" s="22"/>
      <c r="AC53" s="22"/>
      <c r="AD53" s="22"/>
      <c r="AE53" s="22"/>
      <c r="AF53" s="22"/>
      <c r="AG53" s="22"/>
      <c r="AH53" s="22"/>
      <c r="AI53" s="22"/>
    </row>
    <row r="54" spans="2:35" ht="15.75" thickBot="1" x14ac:dyDescent="0.3">
      <c r="B54" s="7"/>
      <c r="D54" s="81" t="s">
        <v>44</v>
      </c>
      <c r="E54" s="8"/>
      <c r="F54" s="10">
        <v>5</v>
      </c>
      <c r="H54" s="81" t="s">
        <v>44</v>
      </c>
      <c r="I54" s="8"/>
      <c r="J54" s="10">
        <v>2000</v>
      </c>
      <c r="L54" s="113" t="s">
        <v>44</v>
      </c>
      <c r="M54" s="114"/>
      <c r="N54" s="8"/>
      <c r="O54" s="10"/>
      <c r="U54" s="1"/>
      <c r="Z54" s="22"/>
      <c r="AA54" s="22"/>
      <c r="AB54" s="22"/>
      <c r="AC54" s="22"/>
      <c r="AD54" s="22"/>
      <c r="AE54" s="22"/>
      <c r="AF54" s="22"/>
      <c r="AG54" s="22"/>
      <c r="AH54" s="22"/>
      <c r="AI54" s="22"/>
    </row>
    <row r="55" spans="2:35" ht="1.5" customHeight="1" x14ac:dyDescent="0.25">
      <c r="B55" s="13"/>
      <c r="D55" s="4"/>
      <c r="E55" s="6"/>
      <c r="H55" s="4"/>
      <c r="I55" s="6"/>
      <c r="L55" s="4"/>
      <c r="M55" s="4"/>
      <c r="N55" s="6"/>
      <c r="U55" s="1"/>
      <c r="Z55" s="22"/>
      <c r="AA55" s="22"/>
      <c r="AB55" s="22"/>
      <c r="AC55" s="22"/>
      <c r="AD55" s="22"/>
      <c r="AE55" s="22"/>
      <c r="AF55" s="22"/>
      <c r="AG55" s="22"/>
      <c r="AH55" s="22"/>
      <c r="AI55" s="22"/>
    </row>
    <row r="56" spans="2:35" ht="15.75" thickBot="1" x14ac:dyDescent="0.3">
      <c r="D56" s="28" t="s">
        <v>49</v>
      </c>
      <c r="H56" s="28" t="s">
        <v>49</v>
      </c>
      <c r="L56" s="28"/>
      <c r="M56" s="28" t="s">
        <v>49</v>
      </c>
      <c r="U56" s="1"/>
      <c r="Z56" s="22"/>
      <c r="AA56" s="22"/>
      <c r="AB56" s="22"/>
      <c r="AC56" s="22"/>
      <c r="AD56" s="22"/>
      <c r="AE56" s="22"/>
      <c r="AF56" s="22"/>
      <c r="AG56" s="22"/>
      <c r="AH56" s="22"/>
      <c r="AI56" s="22"/>
    </row>
    <row r="57" spans="2:35" ht="15.75" thickBot="1" x14ac:dyDescent="0.3">
      <c r="B57" s="7"/>
      <c r="D57" s="81" t="s">
        <v>45</v>
      </c>
      <c r="E57" s="8"/>
      <c r="F57" s="10">
        <v>10</v>
      </c>
      <c r="H57" s="81" t="s">
        <v>45</v>
      </c>
      <c r="I57" s="8"/>
      <c r="J57" s="10">
        <v>1000</v>
      </c>
      <c r="L57" s="113" t="s">
        <v>45</v>
      </c>
      <c r="M57" s="114"/>
      <c r="N57" s="8"/>
      <c r="O57" s="10"/>
      <c r="U57" s="1"/>
      <c r="Z57" s="22"/>
      <c r="AA57" s="22"/>
      <c r="AB57" s="22"/>
      <c r="AC57" s="22"/>
      <c r="AD57" s="22"/>
      <c r="AE57" s="22"/>
      <c r="AF57" s="22"/>
      <c r="AG57" s="22"/>
      <c r="AH57" s="22"/>
      <c r="AI57" s="22"/>
    </row>
    <row r="58" spans="2:35" x14ac:dyDescent="0.25">
      <c r="U58" s="1"/>
    </row>
    <row r="59" spans="2:35" s="1" customFormat="1" ht="15.75" x14ac:dyDescent="0.25">
      <c r="B59"/>
      <c r="C59"/>
      <c r="D59" s="41" t="s">
        <v>43</v>
      </c>
      <c r="E59" s="42"/>
      <c r="F59" s="42"/>
      <c r="G59"/>
      <c r="H59" s="41" t="s">
        <v>43</v>
      </c>
      <c r="I59" s="42"/>
      <c r="J59" s="42"/>
      <c r="K59"/>
      <c r="L59" s="41" t="s">
        <v>43</v>
      </c>
      <c r="M59" s="41"/>
      <c r="N59" s="42"/>
      <c r="O59" s="42"/>
      <c r="W59" s="26"/>
      <c r="X59" s="26"/>
      <c r="Y59" s="26"/>
      <c r="Z59" s="26"/>
      <c r="AA59" s="26"/>
      <c r="AB59" s="26"/>
      <c r="AC59" s="26"/>
      <c r="AD59" s="26"/>
      <c r="AE59" s="26"/>
      <c r="AF59" s="26"/>
      <c r="AG59" s="26"/>
      <c r="AH59" s="26"/>
      <c r="AI59" s="26"/>
    </row>
    <row r="60" spans="2:35" x14ac:dyDescent="0.25">
      <c r="U60" s="85"/>
    </row>
    <row r="61" spans="2:35" x14ac:dyDescent="0.25">
      <c r="D61" s="83" t="s">
        <v>42</v>
      </c>
      <c r="F61" s="84">
        <f>F51*F48/F54</f>
        <v>80</v>
      </c>
      <c r="H61" s="83" t="s">
        <v>42</v>
      </c>
      <c r="J61" s="84">
        <f>J51*J48/J54</f>
        <v>10</v>
      </c>
      <c r="L61" s="117" t="s">
        <v>42</v>
      </c>
      <c r="M61" s="117"/>
      <c r="O61" s="84">
        <f>IFERROR(O51*O48/O54,0)</f>
        <v>0</v>
      </c>
      <c r="U61" s="1"/>
    </row>
    <row r="62" spans="2:35" x14ac:dyDescent="0.25">
      <c r="U62" s="1"/>
    </row>
    <row r="63" spans="2:35" x14ac:dyDescent="0.25">
      <c r="D63" s="83" t="s">
        <v>46</v>
      </c>
      <c r="F63" s="84">
        <f>F51*F48/F57</f>
        <v>40</v>
      </c>
      <c r="H63" s="83" t="s">
        <v>46</v>
      </c>
      <c r="J63" s="84">
        <f>J51*J48/J57</f>
        <v>20</v>
      </c>
      <c r="L63" s="117" t="s">
        <v>46</v>
      </c>
      <c r="M63" s="117"/>
      <c r="O63" s="84">
        <f>IFERROR(O48*O51/O57,0)</f>
        <v>0</v>
      </c>
      <c r="U63" s="86"/>
    </row>
    <row r="64" spans="2:35" x14ac:dyDescent="0.25">
      <c r="B64" s="17"/>
      <c r="C64" s="1"/>
      <c r="D64" s="24"/>
      <c r="E64" s="1"/>
      <c r="F64" s="25"/>
      <c r="G64" s="1"/>
      <c r="H64" s="24"/>
      <c r="I64" s="1"/>
      <c r="J64" s="25"/>
      <c r="K64" s="1"/>
      <c r="L64" s="24"/>
      <c r="M64" s="24"/>
      <c r="N64" s="1"/>
      <c r="O64" s="25"/>
      <c r="U64" s="1"/>
      <c r="Y64" s="22"/>
      <c r="Z64" s="22"/>
      <c r="AA64" s="22"/>
      <c r="AB64" s="22"/>
      <c r="AC64" s="22"/>
      <c r="AD64" s="22"/>
      <c r="AE64" s="22"/>
      <c r="AF64" s="22"/>
      <c r="AG64" s="22"/>
      <c r="AH64" s="22"/>
      <c r="AI64" s="22"/>
    </row>
    <row r="65" spans="2:35" ht="15.75" x14ac:dyDescent="0.25">
      <c r="B65" s="17"/>
      <c r="C65" s="1"/>
      <c r="D65" s="15" t="s">
        <v>23</v>
      </c>
      <c r="E65" s="18"/>
      <c r="F65" s="18"/>
      <c r="H65" s="15" t="s">
        <v>23</v>
      </c>
      <c r="I65" s="18"/>
      <c r="J65" s="18"/>
      <c r="L65" s="15" t="s">
        <v>23</v>
      </c>
      <c r="M65" s="15"/>
      <c r="N65" s="18"/>
      <c r="O65" s="18"/>
      <c r="U65" s="1"/>
    </row>
    <row r="66" spans="2:35" x14ac:dyDescent="0.25">
      <c r="U66" s="1"/>
    </row>
    <row r="67" spans="2:35" x14ac:dyDescent="0.25">
      <c r="B67" s="13"/>
      <c r="D67" s="75" t="s">
        <v>35</v>
      </c>
      <c r="F67" s="20">
        <v>30</v>
      </c>
      <c r="H67" s="75" t="s">
        <v>35</v>
      </c>
      <c r="J67" s="20">
        <v>30</v>
      </c>
      <c r="L67" s="116" t="s">
        <v>35</v>
      </c>
      <c r="M67" s="111"/>
      <c r="O67" s="20">
        <v>30</v>
      </c>
      <c r="U67" s="1"/>
    </row>
    <row r="68" spans="2:35" x14ac:dyDescent="0.25">
      <c r="U68" s="1"/>
    </row>
    <row r="69" spans="2:35" x14ac:dyDescent="0.25">
      <c r="B69" s="13"/>
      <c r="D69" s="75" t="s">
        <v>50</v>
      </c>
      <c r="F69" s="21">
        <v>10</v>
      </c>
      <c r="H69" s="75" t="s">
        <v>50</v>
      </c>
      <c r="J69" s="21">
        <v>10</v>
      </c>
      <c r="L69" s="116" t="s">
        <v>50</v>
      </c>
      <c r="M69" s="111"/>
      <c r="O69" s="21">
        <v>10</v>
      </c>
      <c r="U69" s="1"/>
    </row>
    <row r="70" spans="2:35" x14ac:dyDescent="0.25">
      <c r="U70" s="1"/>
    </row>
    <row r="71" spans="2:35" x14ac:dyDescent="0.25">
      <c r="B71" s="13"/>
      <c r="D71" s="75" t="s">
        <v>51</v>
      </c>
      <c r="F71" s="21">
        <v>10</v>
      </c>
      <c r="H71" s="75" t="s">
        <v>51</v>
      </c>
      <c r="J71" s="21">
        <v>10</v>
      </c>
      <c r="L71" s="116" t="s">
        <v>51</v>
      </c>
      <c r="M71" s="111"/>
      <c r="O71" s="21">
        <v>10</v>
      </c>
      <c r="U71" s="1"/>
    </row>
    <row r="72" spans="2:35" x14ac:dyDescent="0.25">
      <c r="U72" s="1"/>
    </row>
    <row r="73" spans="2:35" ht="15.75" x14ac:dyDescent="0.25">
      <c r="D73" s="16" t="s">
        <v>40</v>
      </c>
      <c r="E73" s="19"/>
      <c r="F73" s="19"/>
      <c r="H73" s="16" t="s">
        <v>40</v>
      </c>
      <c r="I73" s="19"/>
      <c r="J73" s="19"/>
      <c r="L73" s="16" t="s">
        <v>40</v>
      </c>
      <c r="M73" s="16"/>
      <c r="N73" s="19"/>
      <c r="O73" s="19"/>
      <c r="U73" s="1"/>
    </row>
    <row r="75" spans="2:35" x14ac:dyDescent="0.25">
      <c r="D75" s="62" t="s">
        <v>24</v>
      </c>
      <c r="F75" s="44">
        <f>F54*F61*(86400/F69)*F67/1000000</f>
        <v>103.68</v>
      </c>
      <c r="H75" s="77" t="s">
        <v>24</v>
      </c>
      <c r="J75" s="44">
        <f>J54*J61*(86400/J69)*J67/1000000</f>
        <v>5184</v>
      </c>
      <c r="L75" s="110" t="s">
        <v>24</v>
      </c>
      <c r="M75" s="111"/>
      <c r="O75" s="44">
        <f>IFERROR(O54*O61*(86400/O69)*O67/100000,0)</f>
        <v>0</v>
      </c>
    </row>
    <row r="77" spans="2:35" x14ac:dyDescent="0.25">
      <c r="D77" s="62" t="s">
        <v>25</v>
      </c>
      <c r="F77" s="44">
        <f>(F57*F63*(86400/F71)*F67)/1000000</f>
        <v>103.68</v>
      </c>
      <c r="H77" s="77" t="s">
        <v>25</v>
      </c>
      <c r="J77" s="44">
        <f>J57*J63*(86400/J71)*J67/1000000</f>
        <v>5184</v>
      </c>
      <c r="L77" s="110" t="s">
        <v>25</v>
      </c>
      <c r="M77" s="111"/>
      <c r="O77" s="44">
        <f>IFERROR(O57*O63*(86400/O71)*O67/100000,0)</f>
        <v>0</v>
      </c>
    </row>
    <row r="79" spans="2:35" x14ac:dyDescent="0.25">
      <c r="D79" s="61" t="s">
        <v>37</v>
      </c>
      <c r="F79" s="44">
        <f>F77+F75</f>
        <v>207.36</v>
      </c>
      <c r="G79" s="11"/>
      <c r="H79" s="77" t="s">
        <v>37</v>
      </c>
      <c r="J79" s="44">
        <f>J77+J75</f>
        <v>10368</v>
      </c>
      <c r="L79" s="110" t="s">
        <v>37</v>
      </c>
      <c r="M79" s="111"/>
      <c r="O79" s="44">
        <f>IFERROR(O77+O75,0)</f>
        <v>0</v>
      </c>
    </row>
    <row r="80" spans="2:35" s="1" customFormat="1" ht="5.25" customHeight="1" x14ac:dyDescent="0.25">
      <c r="B80"/>
      <c r="C80"/>
      <c r="D80"/>
      <c r="E80"/>
      <c r="F80"/>
      <c r="G80"/>
      <c r="H80"/>
      <c r="I80"/>
      <c r="J80"/>
      <c r="K80"/>
      <c r="L80"/>
      <c r="M80"/>
      <c r="N80"/>
      <c r="O80"/>
      <c r="Q80"/>
      <c r="W80" s="26"/>
      <c r="X80" s="26"/>
      <c r="Y80" s="26"/>
      <c r="Z80" s="26"/>
      <c r="AA80" s="26"/>
      <c r="AB80" s="26"/>
      <c r="AC80" s="26"/>
      <c r="AD80" s="26"/>
      <c r="AE80" s="26"/>
      <c r="AF80" s="26"/>
      <c r="AG80" s="26"/>
      <c r="AH80" s="26"/>
      <c r="AI80" s="26"/>
    </row>
    <row r="81" spans="2:35" x14ac:dyDescent="0.25">
      <c r="D81" s="28" t="s">
        <v>26</v>
      </c>
      <c r="H81" s="28" t="s">
        <v>26</v>
      </c>
      <c r="L81" s="28"/>
      <c r="M81" s="28" t="s">
        <v>26</v>
      </c>
      <c r="Y81" s="22"/>
      <c r="Z81" s="22"/>
      <c r="AA81" s="22"/>
      <c r="AB81" s="22"/>
      <c r="AC81" s="22"/>
      <c r="AD81" s="22"/>
      <c r="AE81" s="22"/>
      <c r="AF81" s="22"/>
      <c r="AG81" s="22"/>
      <c r="AH81" s="22"/>
      <c r="AI81" s="22"/>
    </row>
    <row r="82" spans="2:35" x14ac:dyDescent="0.25">
      <c r="B82" s="13"/>
      <c r="D82" s="77" t="s">
        <v>6</v>
      </c>
      <c r="F82" s="82">
        <f>INDEX($Y$7:$Y$69,MATCH($F$45,$X$7:$X$69,0),1)</f>
        <v>1.5</v>
      </c>
      <c r="G82" s="11"/>
      <c r="H82" s="77" t="s">
        <v>6</v>
      </c>
      <c r="J82" s="82">
        <f>INDEX($Y$7:$Y$69,MATCH($F$45,$X$7:$X$69,0),1)</f>
        <v>1.5</v>
      </c>
      <c r="L82" s="110" t="s">
        <v>6</v>
      </c>
      <c r="M82" s="111"/>
      <c r="O82" s="82">
        <f>INDEX($Y$7:$Y$69,MATCH($F$45,$X$7:$X$69,0),1)</f>
        <v>1.5</v>
      </c>
      <c r="Y82" s="22"/>
      <c r="Z82" s="22"/>
      <c r="AA82" s="22"/>
      <c r="AB82" s="22"/>
      <c r="AC82" s="22"/>
      <c r="AD82" s="22"/>
      <c r="AE82" s="22"/>
      <c r="AF82" s="22"/>
      <c r="AG82" s="22"/>
      <c r="AH82" s="22"/>
      <c r="AI82" s="22"/>
    </row>
    <row r="83" spans="2:35" x14ac:dyDescent="0.25">
      <c r="D83" s="43"/>
      <c r="H83" s="43"/>
      <c r="L83" s="43"/>
      <c r="M83" s="43"/>
    </row>
    <row r="84" spans="2:35" x14ac:dyDescent="0.25">
      <c r="D84" s="70" t="s">
        <v>41</v>
      </c>
      <c r="E84" s="5"/>
      <c r="F84" s="71">
        <f>F79*F82</f>
        <v>311.04000000000002</v>
      </c>
      <c r="G84" s="11"/>
      <c r="H84" s="70" t="s">
        <v>41</v>
      </c>
      <c r="I84" s="5"/>
      <c r="J84" s="71">
        <f>J79*J82</f>
        <v>15552</v>
      </c>
      <c r="L84" s="112" t="s">
        <v>41</v>
      </c>
      <c r="M84" s="111"/>
      <c r="O84" s="71">
        <f>IFERROR(O79*O82,0)</f>
        <v>0</v>
      </c>
    </row>
  </sheetData>
  <mergeCells count="23">
    <mergeCell ref="Q7:Q28"/>
    <mergeCell ref="L79:M79"/>
    <mergeCell ref="L84:M84"/>
    <mergeCell ref="L45:M45"/>
    <mergeCell ref="L48:M48"/>
    <mergeCell ref="L82:M82"/>
    <mergeCell ref="L67:M67"/>
    <mergeCell ref="L69:M69"/>
    <mergeCell ref="L71:M71"/>
    <mergeCell ref="L54:M54"/>
    <mergeCell ref="L57:M57"/>
    <mergeCell ref="L51:M51"/>
    <mergeCell ref="L61:M61"/>
    <mergeCell ref="L75:M75"/>
    <mergeCell ref="L63:M63"/>
    <mergeCell ref="L77:M77"/>
    <mergeCell ref="D5:F5"/>
    <mergeCell ref="H5:J5"/>
    <mergeCell ref="L5:O5"/>
    <mergeCell ref="D7:F40"/>
    <mergeCell ref="H7:J40"/>
    <mergeCell ref="L7:O30"/>
    <mergeCell ref="L32:O32"/>
  </mergeCells>
  <conditionalFormatting sqref="F54">
    <cfRule type="containsBlanks" dxfId="9" priority="10">
      <formula>LEN(TRIM(F54))=0</formula>
    </cfRule>
  </conditionalFormatting>
  <conditionalFormatting sqref="J54">
    <cfRule type="containsBlanks" dxfId="8" priority="9">
      <formula>LEN(TRIM(J54))=0</formula>
    </cfRule>
  </conditionalFormatting>
  <conditionalFormatting sqref="O54">
    <cfRule type="containsBlanks" dxfId="7" priority="8">
      <formula>LEN(TRIM(O54))=0</formula>
    </cfRule>
  </conditionalFormatting>
  <conditionalFormatting sqref="F57">
    <cfRule type="containsBlanks" dxfId="6" priority="7">
      <formula>LEN(TRIM(F57))=0</formula>
    </cfRule>
  </conditionalFormatting>
  <conditionalFormatting sqref="J57">
    <cfRule type="containsBlanks" dxfId="5" priority="6">
      <formula>LEN(TRIM(J57))=0</formula>
    </cfRule>
  </conditionalFormatting>
  <conditionalFormatting sqref="O57">
    <cfRule type="containsBlanks" dxfId="4" priority="5">
      <formula>LEN(TRIM(O57))=0</formula>
    </cfRule>
  </conditionalFormatting>
  <conditionalFormatting sqref="F51">
    <cfRule type="containsBlanks" dxfId="3" priority="4">
      <formula>LEN(TRIM(F51))=0</formula>
    </cfRule>
  </conditionalFormatting>
  <conditionalFormatting sqref="J51">
    <cfRule type="containsBlanks" dxfId="2" priority="3">
      <formula>LEN(TRIM(J51))=0</formula>
    </cfRule>
  </conditionalFormatting>
  <conditionalFormatting sqref="O51">
    <cfRule type="containsBlanks" dxfId="1" priority="2">
      <formula>LEN(TRIM(O51))=0</formula>
    </cfRule>
  </conditionalFormatting>
  <conditionalFormatting sqref="O48">
    <cfRule type="containsBlanks" dxfId="0" priority="1">
      <formula>LEN(TRIM(O48))=0</formula>
    </cfRule>
  </conditionalFormatting>
  <dataValidations disablePrompts="1" count="1">
    <dataValidation type="list" allowBlank="1" showInputMessage="1" showErrorMessage="1" sqref="F45 J45 O45" xr:uid="{3A6A15F0-730C-4CE0-BB4D-1923015160F3}">
      <formula1>$X$7:$X$12</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Entity_Driven_Simple</vt:lpstr>
      <vt:lpstr>Entity_Driven_Detail</vt:lpstr>
    </vt:vector>
  </TitlesOfParts>
  <Company>Amazon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Hastings, Tommy</dc:creator>
  <cp:lastModifiedBy>Hastings, Tommy</cp:lastModifiedBy>
  <dcterms:created xsi:type="dcterms:W3CDTF">2022-04-13T22:35:38Z</dcterms:created>
  <dcterms:modified xsi:type="dcterms:W3CDTF">2022-04-21T04:23:56Z</dcterms:modified>
</cp:coreProperties>
</file>